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8755" windowHeight="12540" activeTab="1"/>
  </bookViews>
  <sheets>
    <sheet name="Blad1" sheetId="1" r:id="rId1"/>
    <sheet name="Blad2" sheetId="2" r:id="rId2"/>
    <sheet name="Blad3" sheetId="3" r:id="rId3"/>
  </sheets>
  <definedNames>
    <definedName name="_xlnm._FilterDatabase" localSheetId="0" hidden="1">Blad1!$P$1:$S$26</definedName>
  </definedNames>
  <calcPr calcId="145621"/>
</workbook>
</file>

<file path=xl/calcChain.xml><?xml version="1.0" encoding="utf-8"?>
<calcChain xmlns="http://schemas.openxmlformats.org/spreadsheetml/2006/main">
  <c r="H28" i="2" l="1"/>
  <c r="F9" i="2"/>
  <c r="G33" i="2"/>
  <c r="C34" i="2"/>
  <c r="D34" i="2" s="1"/>
  <c r="G34" i="2" s="1"/>
  <c r="I34" i="2" s="1"/>
  <c r="I36" i="2" s="1"/>
  <c r="C35" i="2"/>
  <c r="F35" i="2" s="1"/>
  <c r="G35" i="2" s="1"/>
  <c r="I35" i="2" s="1"/>
  <c r="C33" i="2"/>
  <c r="F3" i="2"/>
  <c r="F4" i="2"/>
  <c r="F5" i="2"/>
  <c r="F6" i="2"/>
  <c r="F7" i="2"/>
  <c r="F8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" i="2"/>
  <c r="M5" i="1"/>
  <c r="M9" i="1"/>
  <c r="M13" i="1"/>
  <c r="M17" i="1"/>
  <c r="M21" i="1"/>
  <c r="M25" i="1"/>
  <c r="L3" i="1"/>
  <c r="M3" i="1" s="1"/>
  <c r="L4" i="1"/>
  <c r="M4" i="1" s="1"/>
  <c r="L5" i="1"/>
  <c r="L6" i="1"/>
  <c r="M6" i="1" s="1"/>
  <c r="L7" i="1"/>
  <c r="M7" i="1" s="1"/>
  <c r="L8" i="1"/>
  <c r="M8" i="1" s="1"/>
  <c r="L9" i="1"/>
  <c r="L10" i="1"/>
  <c r="M10" i="1" s="1"/>
  <c r="L11" i="1"/>
  <c r="M11" i="1" s="1"/>
  <c r="L12" i="1"/>
  <c r="M12" i="1" s="1"/>
  <c r="L13" i="1"/>
  <c r="L14" i="1"/>
  <c r="M14" i="1" s="1"/>
  <c r="L15" i="1"/>
  <c r="M15" i="1" s="1"/>
  <c r="L16" i="1"/>
  <c r="M16" i="1" s="1"/>
  <c r="L17" i="1"/>
  <c r="L18" i="1"/>
  <c r="M18" i="1" s="1"/>
  <c r="L19" i="1"/>
  <c r="M19" i="1" s="1"/>
  <c r="L20" i="1"/>
  <c r="M20" i="1" s="1"/>
  <c r="L21" i="1"/>
  <c r="L22" i="1"/>
  <c r="M22" i="1" s="1"/>
  <c r="L23" i="1"/>
  <c r="M23" i="1" s="1"/>
  <c r="L24" i="1"/>
  <c r="M24" i="1" s="1"/>
  <c r="L25" i="1"/>
  <c r="L26" i="1"/>
  <c r="M26" i="1" s="1"/>
  <c r="L2" i="1"/>
  <c r="M2" i="1" s="1"/>
  <c r="F3" i="1"/>
  <c r="F11" i="1"/>
  <c r="F19" i="1"/>
  <c r="W25" i="1"/>
  <c r="W24" i="1"/>
  <c r="Q27" i="1"/>
  <c r="X22" i="1" s="1"/>
  <c r="E2" i="1"/>
  <c r="R2" i="1" s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E3" i="1"/>
  <c r="R3" i="1" s="1"/>
  <c r="E4" i="1"/>
  <c r="R4" i="1" s="1"/>
  <c r="E5" i="1"/>
  <c r="R5" i="1" s="1"/>
  <c r="E6" i="1"/>
  <c r="R6" i="1" s="1"/>
  <c r="E7" i="1"/>
  <c r="R7" i="1" s="1"/>
  <c r="E8" i="1"/>
  <c r="R8" i="1" s="1"/>
  <c r="E9" i="1"/>
  <c r="R9" i="1" s="1"/>
  <c r="E10" i="1"/>
  <c r="R10" i="1" s="1"/>
  <c r="E11" i="1"/>
  <c r="R11" i="1" s="1"/>
  <c r="E12" i="1"/>
  <c r="R12" i="1" s="1"/>
  <c r="E13" i="1"/>
  <c r="R13" i="1" s="1"/>
  <c r="E14" i="1"/>
  <c r="R14" i="1" s="1"/>
  <c r="E15" i="1"/>
  <c r="R15" i="1" s="1"/>
  <c r="E16" i="1"/>
  <c r="R16" i="1" s="1"/>
  <c r="E17" i="1"/>
  <c r="R17" i="1" s="1"/>
  <c r="E18" i="1"/>
  <c r="R18" i="1" s="1"/>
  <c r="E19" i="1"/>
  <c r="R19" i="1" s="1"/>
  <c r="E20" i="1"/>
  <c r="R20" i="1" s="1"/>
  <c r="E21" i="1"/>
  <c r="R21" i="1" s="1"/>
  <c r="E22" i="1"/>
  <c r="R22" i="1" s="1"/>
  <c r="E23" i="1"/>
  <c r="R23" i="1" s="1"/>
  <c r="E24" i="1"/>
  <c r="R24" i="1" s="1"/>
  <c r="E25" i="1"/>
  <c r="R25" i="1" s="1"/>
  <c r="E26" i="1"/>
  <c r="R26" i="1" s="1"/>
  <c r="F25" i="1" l="1"/>
  <c r="F17" i="1"/>
  <c r="F9" i="1"/>
  <c r="X24" i="1"/>
  <c r="F21" i="1"/>
  <c r="F13" i="1"/>
  <c r="F5" i="1"/>
  <c r="F27" i="2"/>
  <c r="F23" i="1"/>
  <c r="F15" i="1"/>
  <c r="F7" i="1"/>
  <c r="F2" i="1"/>
  <c r="Y22" i="1"/>
  <c r="Y24" i="1"/>
  <c r="X23" i="1"/>
  <c r="X19" i="1"/>
  <c r="X18" i="1"/>
  <c r="X20" i="1"/>
  <c r="F26" i="1"/>
  <c r="F22" i="1"/>
  <c r="F18" i="1"/>
  <c r="F14" i="1"/>
  <c r="F10" i="1"/>
  <c r="F6" i="1"/>
  <c r="X21" i="1"/>
  <c r="F24" i="1"/>
  <c r="F20" i="1"/>
  <c r="F16" i="1"/>
  <c r="F12" i="1"/>
  <c r="F8" i="1"/>
  <c r="F4" i="1"/>
  <c r="G26" i="2" l="1"/>
  <c r="G2" i="2"/>
  <c r="G5" i="2"/>
  <c r="G17" i="2"/>
  <c r="G10" i="2"/>
  <c r="G25" i="2"/>
  <c r="G14" i="2"/>
  <c r="G7" i="2"/>
  <c r="G15" i="2"/>
  <c r="G23" i="2"/>
  <c r="G4" i="2"/>
  <c r="G12" i="2"/>
  <c r="G20" i="2"/>
  <c r="G3" i="2"/>
  <c r="G11" i="2"/>
  <c r="G19" i="2"/>
  <c r="G8" i="2"/>
  <c r="G16" i="2"/>
  <c r="G24" i="2"/>
  <c r="G9" i="2"/>
  <c r="G18" i="2"/>
  <c r="G21" i="2"/>
  <c r="G6" i="2"/>
  <c r="G13" i="2"/>
  <c r="G22" i="2"/>
  <c r="Y20" i="1"/>
  <c r="Y23" i="1"/>
  <c r="Y19" i="1"/>
  <c r="Y21" i="1"/>
  <c r="Y18" i="1"/>
  <c r="X25" i="1"/>
  <c r="AA20" i="1" s="1"/>
  <c r="Y25" i="1"/>
  <c r="AA18" i="1" l="1"/>
  <c r="Z21" i="1"/>
  <c r="Z18" i="1"/>
  <c r="AA19" i="1"/>
  <c r="Z20" i="1"/>
  <c r="Z19" i="1"/>
  <c r="AA22" i="1"/>
  <c r="AA24" i="1"/>
  <c r="AA21" i="1"/>
  <c r="AA23" i="1"/>
  <c r="Z22" i="1"/>
  <c r="Z24" i="1"/>
  <c r="Z23" i="1"/>
  <c r="AA25" i="1" l="1"/>
</calcChain>
</file>

<file path=xl/sharedStrings.xml><?xml version="1.0" encoding="utf-8"?>
<sst xmlns="http://schemas.openxmlformats.org/spreadsheetml/2006/main" count="71" uniqueCount="32">
  <si>
    <t>d</t>
  </si>
  <si>
    <t>l</t>
  </si>
  <si>
    <t>b</t>
  </si>
  <si>
    <t>v [m3]</t>
  </si>
  <si>
    <t>bedekk</t>
  </si>
  <si>
    <t>versgw</t>
  </si>
  <si>
    <t xml:space="preserve"> </t>
  </si>
  <si>
    <t>nieuw</t>
  </si>
  <si>
    <t>o</t>
  </si>
  <si>
    <t>verg/v</t>
  </si>
  <si>
    <t>oud</t>
  </si>
  <si>
    <t>gem</t>
  </si>
  <si>
    <t>st.d</t>
  </si>
  <si>
    <t>Bedekking [%]</t>
  </si>
  <si>
    <t>Versgewicht [gr]</t>
  </si>
  <si>
    <t>Versgewicht/Volume [gr/m3]</t>
  </si>
  <si>
    <r>
      <t>0,1875</t>
    </r>
    <r>
      <rPr>
        <sz val="8"/>
        <color theme="1"/>
        <rFont val="Calibri"/>
        <family val="2"/>
        <scheme val="minor"/>
      </rPr>
      <t> </t>
    </r>
  </si>
  <si>
    <t>1x</t>
  </si>
  <si>
    <t>10x</t>
  </si>
  <si>
    <t>PUNT</t>
  </si>
  <si>
    <t>D</t>
  </si>
  <si>
    <t>B</t>
  </si>
  <si>
    <t>L</t>
  </si>
  <si>
    <t>V</t>
  </si>
  <si>
    <t>VC</t>
  </si>
  <si>
    <t>cirkels</t>
  </si>
  <si>
    <t>meetpunt 8 circkels</t>
  </si>
  <si>
    <t>straal 1</t>
  </si>
  <si>
    <t>straal 2</t>
  </si>
  <si>
    <t>straal 3</t>
  </si>
  <si>
    <t>opp</t>
  </si>
  <si>
    <t>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</si>
</sst>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/>
    </xf>
    <xf numFmtId="164" fontId="0" fillId="0" borderId="0" xfId="0" applyNumberFormat="1"/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/>
    </xf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0" fontId="3" fillId="0" borderId="0" xfId="0" applyFont="1"/>
    <xf numFmtId="0" fontId="5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7" fontId="0" fillId="0" borderId="0" xfId="1" applyNumberFormat="1" applyFont="1"/>
    <xf numFmtId="0" fontId="4" fillId="0" borderId="6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 wrapText="1"/>
    </xf>
    <xf numFmtId="1" fontId="0" fillId="0" borderId="0" xfId="0" applyNumberFormat="1" applyBorder="1"/>
    <xf numFmtId="0" fontId="0" fillId="0" borderId="0" xfId="0" applyBorder="1"/>
    <xf numFmtId="0" fontId="5" fillId="0" borderId="0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Blad1!$Q$1</c:f>
              <c:strCache>
                <c:ptCount val="1"/>
                <c:pt idx="0">
                  <c:v>versgw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trendline>
            <c:trendlineType val="linear"/>
            <c:intercept val="0"/>
            <c:dispRSqr val="0"/>
            <c:dispEq val="1"/>
            <c:trendlineLbl>
              <c:layout>
                <c:manualLayout>
                  <c:x val="-0.1106956584555371"/>
                  <c:y val="-2.4977716711585548E-2"/>
                </c:manualLayout>
              </c:layout>
              <c:numFmt formatCode="General" sourceLinked="0"/>
            </c:trendlineLbl>
          </c:trendline>
          <c:xVal>
            <c:numRef>
              <c:f>Blad1!$P$2:$P$26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85</c:v>
                </c:pt>
                <c:pt idx="4">
                  <c:v>95</c:v>
                </c:pt>
                <c:pt idx="5">
                  <c:v>85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60</c:v>
                </c:pt>
                <c:pt idx="10">
                  <c:v>40</c:v>
                </c:pt>
                <c:pt idx="11">
                  <c:v>100</c:v>
                </c:pt>
                <c:pt idx="12">
                  <c:v>100</c:v>
                </c:pt>
                <c:pt idx="13">
                  <c:v>85</c:v>
                </c:pt>
                <c:pt idx="14">
                  <c:v>30</c:v>
                </c:pt>
                <c:pt idx="15">
                  <c:v>40</c:v>
                </c:pt>
                <c:pt idx="17">
                  <c:v>60</c:v>
                </c:pt>
                <c:pt idx="18">
                  <c:v>0</c:v>
                </c:pt>
                <c:pt idx="22">
                  <c:v>40</c:v>
                </c:pt>
                <c:pt idx="23">
                  <c:v>95</c:v>
                </c:pt>
              </c:numCache>
            </c:numRef>
          </c:xVal>
          <c:yVal>
            <c:numRef>
              <c:f>Blad1!$Q$2:$Q$26</c:f>
              <c:numCache>
                <c:formatCode>General</c:formatCode>
                <c:ptCount val="25"/>
                <c:pt idx="0">
                  <c:v>1136</c:v>
                </c:pt>
                <c:pt idx="1">
                  <c:v>2450</c:v>
                </c:pt>
                <c:pt idx="2">
                  <c:v>1437</c:v>
                </c:pt>
                <c:pt idx="3">
                  <c:v>4135</c:v>
                </c:pt>
                <c:pt idx="4">
                  <c:v>1668</c:v>
                </c:pt>
                <c:pt idx="5">
                  <c:v>2524</c:v>
                </c:pt>
                <c:pt idx="6">
                  <c:v>1039</c:v>
                </c:pt>
                <c:pt idx="7">
                  <c:v>957</c:v>
                </c:pt>
                <c:pt idx="8">
                  <c:v>3150</c:v>
                </c:pt>
                <c:pt idx="9">
                  <c:v>1614</c:v>
                </c:pt>
                <c:pt idx="10">
                  <c:v>2079</c:v>
                </c:pt>
                <c:pt idx="11">
                  <c:v>726</c:v>
                </c:pt>
                <c:pt idx="12">
                  <c:v>925</c:v>
                </c:pt>
                <c:pt idx="13">
                  <c:v>1030</c:v>
                </c:pt>
                <c:pt idx="14">
                  <c:v>891</c:v>
                </c:pt>
                <c:pt idx="15">
                  <c:v>1517</c:v>
                </c:pt>
                <c:pt idx="16">
                  <c:v>2028</c:v>
                </c:pt>
                <c:pt idx="17">
                  <c:v>1291</c:v>
                </c:pt>
                <c:pt idx="18">
                  <c:v>0</c:v>
                </c:pt>
                <c:pt idx="19">
                  <c:v>243</c:v>
                </c:pt>
                <c:pt idx="20">
                  <c:v>158</c:v>
                </c:pt>
                <c:pt idx="21">
                  <c:v>826</c:v>
                </c:pt>
                <c:pt idx="22">
                  <c:v>1042</c:v>
                </c:pt>
                <c:pt idx="23">
                  <c:v>1240</c:v>
                </c:pt>
                <c:pt idx="24">
                  <c:v>278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60000"/>
        <c:axId val="47668224"/>
      </c:scatterChart>
      <c:valAx>
        <c:axId val="46960000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bedekking [%]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68224"/>
        <c:crosses val="autoZero"/>
        <c:crossBetween val="midCat"/>
      </c:valAx>
      <c:valAx>
        <c:axId val="47668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versgewicht [gr]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960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Blad1!$O$30</c:f>
              <c:strCache>
                <c:ptCount val="1"/>
                <c:pt idx="0">
                  <c:v>oud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Blad1!$S$30</c:f>
                <c:numCache>
                  <c:formatCode>General</c:formatCode>
                  <c:ptCount val="1"/>
                  <c:pt idx="0">
                    <c:v>34.843214357703275</c:v>
                  </c:pt>
                </c:numCache>
              </c:numRef>
            </c:plus>
            <c:minus>
              <c:numRef>
                <c:f>Blad1!$S$30</c:f>
                <c:numCache>
                  <c:formatCode>General</c:formatCode>
                  <c:ptCount val="1"/>
                  <c:pt idx="0">
                    <c:v>34.843214357703275</c:v>
                  </c:pt>
                </c:numCache>
              </c:numRef>
            </c:minus>
          </c:errBars>
          <c:cat>
            <c:strRef>
              <c:f>Blad1!$P$29</c:f>
              <c:strCache>
                <c:ptCount val="1"/>
                <c:pt idx="0">
                  <c:v>Bedekking [%]</c:v>
                </c:pt>
              </c:strCache>
            </c:strRef>
          </c:cat>
          <c:val>
            <c:numRef>
              <c:f>Blad1!$P$30</c:f>
              <c:numCache>
                <c:formatCode>0.0</c:formatCode>
                <c:ptCount val="1"/>
                <c:pt idx="0">
                  <c:v>71.36363636363636</c:v>
                </c:pt>
              </c:numCache>
            </c:numRef>
          </c:val>
        </c:ser>
        <c:ser>
          <c:idx val="1"/>
          <c:order val="1"/>
          <c:tx>
            <c:strRef>
              <c:f>Blad1!$O$31</c:f>
              <c:strCache>
                <c:ptCount val="1"/>
                <c:pt idx="0">
                  <c:v>nieuw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Blad1!$S$31</c:f>
                <c:numCache>
                  <c:formatCode>General</c:formatCode>
                  <c:ptCount val="1"/>
                  <c:pt idx="0">
                    <c:v>15.652475842498529</c:v>
                  </c:pt>
                </c:numCache>
              </c:numRef>
            </c:plus>
            <c:minus>
              <c:numRef>
                <c:f>Blad1!$S$31</c:f>
                <c:numCache>
                  <c:formatCode>General</c:formatCode>
                  <c:ptCount val="1"/>
                  <c:pt idx="0">
                    <c:v>15.652475842498529</c:v>
                  </c:pt>
                </c:numCache>
              </c:numRef>
            </c:minus>
          </c:errBars>
          <c:cat>
            <c:strRef>
              <c:f>Blad1!$P$29</c:f>
              <c:strCache>
                <c:ptCount val="1"/>
                <c:pt idx="0">
                  <c:v>Bedekking [%]</c:v>
                </c:pt>
              </c:strCache>
            </c:strRef>
          </c:cat>
          <c:val>
            <c:numRef>
              <c:f>Blad1!$P$31</c:f>
              <c:numCache>
                <c:formatCode>0.0</c:formatCode>
                <c:ptCount val="1"/>
                <c:pt idx="0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24416"/>
        <c:axId val="98741248"/>
      </c:barChart>
      <c:catAx>
        <c:axId val="9532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98741248"/>
        <c:crosses val="autoZero"/>
        <c:auto val="1"/>
        <c:lblAlgn val="ctr"/>
        <c:lblOffset val="100"/>
        <c:noMultiLvlLbl val="0"/>
      </c:catAx>
      <c:valAx>
        <c:axId val="98741248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5324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836238015235238"/>
          <c:y val="5.9801326917468652E-2"/>
          <c:w val="0.16400737745619634"/>
          <c:h val="0.17866360454943131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Blad1!$O$30</c:f>
              <c:strCache>
                <c:ptCount val="1"/>
                <c:pt idx="0">
                  <c:v>oud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Blad1!$T$30</c:f>
                <c:numCache>
                  <c:formatCode>General</c:formatCode>
                  <c:ptCount val="1"/>
                  <c:pt idx="0">
                    <c:v>620.2401685368875</c:v>
                  </c:pt>
                </c:numCache>
              </c:numRef>
            </c:plus>
            <c:minus>
              <c:numRef>
                <c:f>Blad1!$T$30</c:f>
                <c:numCache>
                  <c:formatCode>General</c:formatCode>
                  <c:ptCount val="1"/>
                  <c:pt idx="0">
                    <c:v>620.2401685368875</c:v>
                  </c:pt>
                </c:numCache>
              </c:numRef>
            </c:minus>
          </c:errBars>
          <c:cat>
            <c:strRef>
              <c:f>Blad1!$Q$29</c:f>
              <c:strCache>
                <c:ptCount val="1"/>
                <c:pt idx="0">
                  <c:v>Versgewicht [gr]</c:v>
                </c:pt>
              </c:strCache>
            </c:strRef>
          </c:cat>
          <c:val>
            <c:numRef>
              <c:f>Blad1!$Q$30</c:f>
              <c:numCache>
                <c:formatCode>0.0</c:formatCode>
                <c:ptCount val="1"/>
                <c:pt idx="0">
                  <c:v>942</c:v>
                </c:pt>
              </c:numCache>
            </c:numRef>
          </c:val>
        </c:ser>
        <c:ser>
          <c:idx val="1"/>
          <c:order val="1"/>
          <c:tx>
            <c:strRef>
              <c:f>Blad1!$O$31</c:f>
              <c:strCache>
                <c:ptCount val="1"/>
                <c:pt idx="0">
                  <c:v>nieuw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Blad1!$T$31</c:f>
                <c:numCache>
                  <c:formatCode>General</c:formatCode>
                  <c:ptCount val="1"/>
                  <c:pt idx="0">
                    <c:v>911.33719934450733</c:v>
                  </c:pt>
                </c:numCache>
              </c:numRef>
            </c:plus>
            <c:minus>
              <c:numRef>
                <c:f>Blad1!$T$31</c:f>
                <c:numCache>
                  <c:formatCode>General</c:formatCode>
                  <c:ptCount val="1"/>
                  <c:pt idx="0">
                    <c:v>911.33719934450733</c:v>
                  </c:pt>
                </c:numCache>
              </c:numRef>
            </c:minus>
          </c:errBars>
          <c:cat>
            <c:strRef>
              <c:f>Blad1!$Q$29</c:f>
              <c:strCache>
                <c:ptCount val="1"/>
                <c:pt idx="0">
                  <c:v>Versgewicht [gr]</c:v>
                </c:pt>
              </c:strCache>
            </c:strRef>
          </c:cat>
          <c:val>
            <c:numRef>
              <c:f>Blad1!$Q$31</c:f>
              <c:numCache>
                <c:formatCode>0.0</c:formatCode>
                <c:ptCount val="1"/>
                <c:pt idx="0">
                  <c:v>2025.4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89824"/>
        <c:axId val="134911872"/>
      </c:barChart>
      <c:catAx>
        <c:axId val="134189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4911872"/>
        <c:crosses val="autoZero"/>
        <c:auto val="1"/>
        <c:lblAlgn val="ctr"/>
        <c:lblOffset val="100"/>
        <c:noMultiLvlLbl val="0"/>
      </c:catAx>
      <c:valAx>
        <c:axId val="134911872"/>
        <c:scaling>
          <c:orientation val="minMax"/>
          <c:max val="30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34189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78997226889059"/>
          <c:y val="4.5912438028579763E-2"/>
          <c:w val="0.15599673434136943"/>
          <c:h val="0.1786636045494313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Blad1!$O$30</c:f>
              <c:strCache>
                <c:ptCount val="1"/>
                <c:pt idx="0">
                  <c:v>oud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Blad1!$U$30</c:f>
                <c:numCache>
                  <c:formatCode>General</c:formatCode>
                  <c:ptCount val="1"/>
                  <c:pt idx="0">
                    <c:v>166.20645493762206</c:v>
                  </c:pt>
                </c:numCache>
              </c:numRef>
            </c:plus>
            <c:minus>
              <c:numRef>
                <c:f>Blad1!$U$30</c:f>
                <c:numCache>
                  <c:formatCode>General</c:formatCode>
                  <c:ptCount val="1"/>
                  <c:pt idx="0">
                    <c:v>166.20645493762206</c:v>
                  </c:pt>
                </c:numCache>
              </c:numRef>
            </c:minus>
          </c:errBars>
          <c:cat>
            <c:strRef>
              <c:f>Blad1!$R$29</c:f>
              <c:strCache>
                <c:ptCount val="1"/>
                <c:pt idx="0">
                  <c:v>Versgewicht/Volume [gr/m3]</c:v>
                </c:pt>
              </c:strCache>
            </c:strRef>
          </c:cat>
          <c:val>
            <c:numRef>
              <c:f>Blad1!$R$30</c:f>
              <c:numCache>
                <c:formatCode>0.0</c:formatCode>
                <c:ptCount val="1"/>
                <c:pt idx="0">
                  <c:v>201.31781440252868</c:v>
                </c:pt>
              </c:numCache>
            </c:numRef>
          </c:val>
        </c:ser>
        <c:ser>
          <c:idx val="1"/>
          <c:order val="1"/>
          <c:tx>
            <c:strRef>
              <c:f>Blad1!$O$31</c:f>
              <c:strCache>
                <c:ptCount val="1"/>
                <c:pt idx="0">
                  <c:v>nieuw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Blad1!$U$31</c:f>
                <c:numCache>
                  <c:formatCode>General</c:formatCode>
                  <c:ptCount val="1"/>
                  <c:pt idx="0">
                    <c:v>50.582416022090932</c:v>
                  </c:pt>
                </c:numCache>
              </c:numRef>
            </c:plus>
            <c:minus>
              <c:numRef>
                <c:f>Blad1!$U$31</c:f>
                <c:numCache>
                  <c:formatCode>General</c:formatCode>
                  <c:ptCount val="1"/>
                  <c:pt idx="0">
                    <c:v>50.582416022090932</c:v>
                  </c:pt>
                </c:numCache>
              </c:numRef>
            </c:minus>
          </c:errBars>
          <c:cat>
            <c:strRef>
              <c:f>Blad1!$R$29</c:f>
              <c:strCache>
                <c:ptCount val="1"/>
                <c:pt idx="0">
                  <c:v>Versgewicht/Volume [gr/m3]</c:v>
                </c:pt>
              </c:strCache>
            </c:strRef>
          </c:cat>
          <c:val>
            <c:numRef>
              <c:f>Blad1!$R$31</c:f>
              <c:numCache>
                <c:formatCode>0.0</c:formatCode>
                <c:ptCount val="1"/>
                <c:pt idx="0">
                  <c:v>97.903234551396324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780032"/>
        <c:axId val="137470336"/>
      </c:barChart>
      <c:catAx>
        <c:axId val="136780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7470336"/>
        <c:crosses val="autoZero"/>
        <c:auto val="1"/>
        <c:lblAlgn val="ctr"/>
        <c:lblOffset val="100"/>
        <c:noMultiLvlLbl val="0"/>
      </c:catAx>
      <c:valAx>
        <c:axId val="13747033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36780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521756438542868"/>
          <c:y val="5.9801326917468652E-2"/>
          <c:w val="0.15599673434136943"/>
          <c:h val="0.1786636045494313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247650</xdr:colOff>
      <xdr:row>0</xdr:row>
      <xdr:rowOff>123825</xdr:rowOff>
    </xdr:from>
    <xdr:to>
      <xdr:col>39</xdr:col>
      <xdr:colOff>492760</xdr:colOff>
      <xdr:row>30</xdr:row>
      <xdr:rowOff>169056</xdr:rowOff>
    </xdr:to>
    <xdr:pic>
      <xdr:nvPicPr>
        <xdr:cNvPr id="2" name="Afbeelding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01700" y="123825"/>
          <a:ext cx="5731510" cy="57697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76200</xdr:colOff>
      <xdr:row>1</xdr:row>
      <xdr:rowOff>9525</xdr:rowOff>
    </xdr:from>
    <xdr:to>
      <xdr:col>25</xdr:col>
      <xdr:colOff>381000</xdr:colOff>
      <xdr:row>15</xdr:row>
      <xdr:rowOff>180975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22</xdr:col>
      <xdr:colOff>276225</xdr:colOff>
      <xdr:row>7</xdr:row>
      <xdr:rowOff>142875</xdr:rowOff>
    </xdr:from>
    <xdr:ext cx="625684" cy="264560"/>
    <xdr:sp macro="" textlink="">
      <xdr:nvSpPr>
        <xdr:cNvPr id="4" name="Tekstvak 3"/>
        <xdr:cNvSpPr txBox="1"/>
      </xdr:nvSpPr>
      <xdr:spPr>
        <a:xfrm>
          <a:off x="7781925" y="1476375"/>
          <a:ext cx="62568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nl-NL" sz="1100"/>
            <a:t>r2=0.29</a:t>
          </a:r>
        </a:p>
      </xdr:txBody>
    </xdr:sp>
    <xdr:clientData/>
  </xdr:oneCellAnchor>
  <xdr:twoCellAnchor>
    <xdr:from>
      <xdr:col>0</xdr:col>
      <xdr:colOff>485776</xdr:colOff>
      <xdr:row>33</xdr:row>
      <xdr:rowOff>9525</xdr:rowOff>
    </xdr:from>
    <xdr:to>
      <xdr:col>6</xdr:col>
      <xdr:colOff>352426</xdr:colOff>
      <xdr:row>47</xdr:row>
      <xdr:rowOff>85725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438150</xdr:colOff>
      <xdr:row>32</xdr:row>
      <xdr:rowOff>180975</xdr:rowOff>
    </xdr:from>
    <xdr:to>
      <xdr:col>12</xdr:col>
      <xdr:colOff>485775</xdr:colOff>
      <xdr:row>47</xdr:row>
      <xdr:rowOff>66675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561975</xdr:colOff>
      <xdr:row>32</xdr:row>
      <xdr:rowOff>171450</xdr:rowOff>
    </xdr:from>
    <xdr:to>
      <xdr:col>18</xdr:col>
      <xdr:colOff>438150</xdr:colOff>
      <xdr:row>47</xdr:row>
      <xdr:rowOff>57150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152400</xdr:colOff>
      <xdr:row>0</xdr:row>
      <xdr:rowOff>152400</xdr:rowOff>
    </xdr:from>
    <xdr:to>
      <xdr:col>17</xdr:col>
      <xdr:colOff>242570</xdr:colOff>
      <xdr:row>19</xdr:row>
      <xdr:rowOff>142875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77200" y="152400"/>
          <a:ext cx="4357370" cy="3609975"/>
        </a:xfrm>
        <a:prstGeom prst="rect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</xdr:pic>
    <xdr:clientData/>
  </xdr:twoCellAnchor>
  <xdr:twoCellAnchor editAs="oneCell">
    <xdr:from>
      <xdr:col>10</xdr:col>
      <xdr:colOff>95250</xdr:colOff>
      <xdr:row>20</xdr:row>
      <xdr:rowOff>0</xdr:rowOff>
    </xdr:from>
    <xdr:to>
      <xdr:col>17</xdr:col>
      <xdr:colOff>495300</xdr:colOff>
      <xdr:row>37</xdr:row>
      <xdr:rowOff>71755</xdr:rowOff>
    </xdr:to>
    <xdr:pic>
      <xdr:nvPicPr>
        <xdr:cNvPr id="3" name="Afbeelding 4" descr="Opnamepunten.jp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20050" y="3810000"/>
          <a:ext cx="4667250" cy="3310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workbookViewId="0">
      <selection activeCell="D2" sqref="D2:D26"/>
    </sheetView>
  </sheetViews>
  <sheetFormatPr defaultRowHeight="15" x14ac:dyDescent="0.25"/>
  <cols>
    <col min="5" max="14" width="9.140625" customWidth="1"/>
    <col min="16" max="16" width="9.85546875" bestFit="1" customWidth="1"/>
    <col min="17" max="17" width="9.5703125" bestFit="1" customWidth="1"/>
    <col min="18" max="18" width="12" bestFit="1" customWidth="1"/>
    <col min="20" max="20" width="12" bestFit="1" customWidth="1"/>
    <col min="24" max="24" width="10.5703125" bestFit="1" customWidth="1"/>
  </cols>
  <sheetData>
    <row r="1" spans="1:19" x14ac:dyDescent="0.25">
      <c r="B1" t="s">
        <v>0</v>
      </c>
      <c r="C1" t="s">
        <v>1</v>
      </c>
      <c r="D1" t="s">
        <v>2</v>
      </c>
      <c r="E1" t="s">
        <v>3</v>
      </c>
      <c r="H1" t="s">
        <v>0</v>
      </c>
      <c r="I1" t="s">
        <v>1</v>
      </c>
      <c r="J1" t="s">
        <v>2</v>
      </c>
      <c r="L1" t="s">
        <v>17</v>
      </c>
      <c r="M1" t="s">
        <v>18</v>
      </c>
      <c r="P1" t="s">
        <v>4</v>
      </c>
      <c r="Q1" t="s">
        <v>5</v>
      </c>
      <c r="R1" t="s">
        <v>9</v>
      </c>
      <c r="S1" t="s">
        <v>7</v>
      </c>
    </row>
    <row r="2" spans="1:19" x14ac:dyDescent="0.25">
      <c r="A2">
        <v>1</v>
      </c>
      <c r="B2" s="1">
        <v>0.5</v>
      </c>
      <c r="C2" s="1">
        <v>3</v>
      </c>
      <c r="D2" s="2">
        <v>2.5</v>
      </c>
      <c r="E2" s="10">
        <f>B2*C2*D2</f>
        <v>3.75</v>
      </c>
      <c r="F2" s="10">
        <f>E2/2</f>
        <v>1.875</v>
      </c>
      <c r="G2" s="16">
        <v>1</v>
      </c>
      <c r="H2" s="1">
        <v>0.5</v>
      </c>
      <c r="I2" s="1">
        <v>2.5</v>
      </c>
      <c r="J2" s="2">
        <v>2.5</v>
      </c>
      <c r="K2" s="17" t="s">
        <v>16</v>
      </c>
      <c r="L2" s="9">
        <f>(0.3*H2*J2)/2</f>
        <v>0.1875</v>
      </c>
      <c r="M2" s="10">
        <f>L2*10</f>
        <v>1.875</v>
      </c>
      <c r="N2" s="10"/>
      <c r="O2" s="8">
        <f>A2</f>
        <v>1</v>
      </c>
      <c r="P2">
        <v>100</v>
      </c>
      <c r="Q2">
        <v>1136</v>
      </c>
      <c r="R2" s="5">
        <f>Q2/E2</f>
        <v>302.93333333333334</v>
      </c>
      <c r="S2" t="s">
        <v>8</v>
      </c>
    </row>
    <row r="3" spans="1:19" x14ac:dyDescent="0.25">
      <c r="A3">
        <v>2</v>
      </c>
      <c r="B3" s="1">
        <v>0.5</v>
      </c>
      <c r="C3" s="1">
        <v>3.5</v>
      </c>
      <c r="D3" s="2">
        <v>3.5</v>
      </c>
      <c r="E3" s="5">
        <f t="shared" ref="E3:E26" si="0">B3*C3*D3</f>
        <v>6.125</v>
      </c>
      <c r="F3" s="10">
        <f t="shared" ref="F3:F26" si="1">E3/2</f>
        <v>3.0625</v>
      </c>
      <c r="G3" s="16">
        <v>2</v>
      </c>
      <c r="H3" s="1">
        <v>0.5</v>
      </c>
      <c r="I3" s="1">
        <v>3.5</v>
      </c>
      <c r="J3" s="2">
        <v>3.5</v>
      </c>
      <c r="K3" s="17">
        <v>0.26250000000000001</v>
      </c>
      <c r="L3" s="9">
        <f t="shared" ref="L3:L26" si="2">(0.3*H3*J3)/2</f>
        <v>0.26250000000000001</v>
      </c>
      <c r="M3" s="10">
        <f t="shared" ref="M3:M26" si="3">L3*10</f>
        <v>2.625</v>
      </c>
      <c r="N3" s="10"/>
      <c r="O3" s="8">
        <f t="shared" ref="O3:O26" si="4">A3</f>
        <v>2</v>
      </c>
      <c r="P3">
        <v>100</v>
      </c>
      <c r="Q3">
        <v>2450</v>
      </c>
      <c r="R3" s="5">
        <f t="shared" ref="R3:R26" si="5">Q3/E3</f>
        <v>400</v>
      </c>
      <c r="S3" t="s">
        <v>8</v>
      </c>
    </row>
    <row r="4" spans="1:19" x14ac:dyDescent="0.25">
      <c r="A4">
        <v>3</v>
      </c>
      <c r="B4" s="1">
        <v>0.5</v>
      </c>
      <c r="C4" s="1">
        <v>9</v>
      </c>
      <c r="D4" s="2">
        <v>4</v>
      </c>
      <c r="E4" s="5">
        <f t="shared" si="0"/>
        <v>18</v>
      </c>
      <c r="F4" s="10">
        <f t="shared" si="1"/>
        <v>9</v>
      </c>
      <c r="G4" s="16">
        <v>3</v>
      </c>
      <c r="H4" s="1">
        <v>0.5</v>
      </c>
      <c r="I4" s="1">
        <v>9</v>
      </c>
      <c r="J4" s="2">
        <v>4</v>
      </c>
      <c r="K4" s="17">
        <v>0.3</v>
      </c>
      <c r="L4" s="9">
        <f t="shared" si="2"/>
        <v>0.3</v>
      </c>
      <c r="M4" s="10">
        <f t="shared" si="3"/>
        <v>3</v>
      </c>
      <c r="N4" s="10"/>
      <c r="O4" s="8">
        <f t="shared" si="4"/>
        <v>3</v>
      </c>
      <c r="P4">
        <v>90</v>
      </c>
      <c r="Q4">
        <v>1437</v>
      </c>
      <c r="R4" s="5">
        <f t="shared" si="5"/>
        <v>79.833333333333329</v>
      </c>
      <c r="S4" t="s">
        <v>7</v>
      </c>
    </row>
    <row r="5" spans="1:19" x14ac:dyDescent="0.25">
      <c r="A5">
        <v>4</v>
      </c>
      <c r="B5" s="1">
        <v>0.5</v>
      </c>
      <c r="C5" s="1">
        <v>9</v>
      </c>
      <c r="D5" s="2">
        <v>4</v>
      </c>
      <c r="E5" s="5">
        <f t="shared" si="0"/>
        <v>18</v>
      </c>
      <c r="F5" s="10">
        <f t="shared" si="1"/>
        <v>9</v>
      </c>
      <c r="G5" s="16">
        <v>4</v>
      </c>
      <c r="H5" s="1">
        <v>0.5</v>
      </c>
      <c r="I5" s="1">
        <v>9</v>
      </c>
      <c r="J5" s="2">
        <v>4</v>
      </c>
      <c r="K5" s="17">
        <v>0.3</v>
      </c>
      <c r="L5" s="9">
        <f t="shared" si="2"/>
        <v>0.3</v>
      </c>
      <c r="M5" s="10">
        <f t="shared" si="3"/>
        <v>3</v>
      </c>
      <c r="N5" s="10"/>
      <c r="O5" s="8">
        <f t="shared" si="4"/>
        <v>4</v>
      </c>
      <c r="P5">
        <v>85</v>
      </c>
      <c r="Q5">
        <v>4135</v>
      </c>
      <c r="R5" s="5">
        <f t="shared" si="5"/>
        <v>229.72222222222223</v>
      </c>
      <c r="S5" t="s">
        <v>7</v>
      </c>
    </row>
    <row r="6" spans="1:19" x14ac:dyDescent="0.25">
      <c r="A6">
        <v>5</v>
      </c>
      <c r="B6" s="1">
        <v>0.5</v>
      </c>
      <c r="C6" s="1">
        <v>2.5</v>
      </c>
      <c r="D6" s="2">
        <v>2.5</v>
      </c>
      <c r="E6" s="5">
        <f t="shared" si="0"/>
        <v>3.125</v>
      </c>
      <c r="F6" s="10">
        <f t="shared" si="1"/>
        <v>1.5625</v>
      </c>
      <c r="G6" s="16">
        <v>5</v>
      </c>
      <c r="H6" s="1">
        <v>0.5</v>
      </c>
      <c r="I6" s="1">
        <v>2.5</v>
      </c>
      <c r="J6" s="2">
        <v>2.5</v>
      </c>
      <c r="K6" s="17">
        <v>0.1875</v>
      </c>
      <c r="L6" s="9">
        <f t="shared" si="2"/>
        <v>0.1875</v>
      </c>
      <c r="M6" s="10">
        <f t="shared" si="3"/>
        <v>1.875</v>
      </c>
      <c r="N6" s="10"/>
      <c r="O6" s="8">
        <f t="shared" si="4"/>
        <v>5</v>
      </c>
      <c r="P6">
        <v>95</v>
      </c>
      <c r="Q6">
        <v>1668</v>
      </c>
      <c r="R6" s="5">
        <f t="shared" si="5"/>
        <v>533.76</v>
      </c>
      <c r="S6" t="s">
        <v>8</v>
      </c>
    </row>
    <row r="7" spans="1:19" x14ac:dyDescent="0.25">
      <c r="A7">
        <v>6</v>
      </c>
      <c r="B7" s="1">
        <v>0.5</v>
      </c>
      <c r="C7" s="1">
        <v>9</v>
      </c>
      <c r="D7" s="2">
        <v>4</v>
      </c>
      <c r="E7" s="5">
        <f t="shared" si="0"/>
        <v>18</v>
      </c>
      <c r="F7" s="10">
        <f t="shared" si="1"/>
        <v>9</v>
      </c>
      <c r="G7" s="16">
        <v>6</v>
      </c>
      <c r="H7" s="1">
        <v>0.5</v>
      </c>
      <c r="I7" s="1">
        <v>9</v>
      </c>
      <c r="J7" s="2">
        <v>4</v>
      </c>
      <c r="K7" s="17">
        <v>0.3</v>
      </c>
      <c r="L7" s="9">
        <f t="shared" si="2"/>
        <v>0.3</v>
      </c>
      <c r="M7" s="10">
        <f t="shared" si="3"/>
        <v>3</v>
      </c>
      <c r="N7" s="10"/>
      <c r="O7" s="8">
        <f t="shared" si="4"/>
        <v>6</v>
      </c>
      <c r="P7">
        <v>85</v>
      </c>
      <c r="Q7">
        <v>2524</v>
      </c>
      <c r="R7" s="5">
        <f t="shared" si="5"/>
        <v>140.22222222222223</v>
      </c>
      <c r="S7" t="s">
        <v>7</v>
      </c>
    </row>
    <row r="8" spans="1:19" x14ac:dyDescent="0.25">
      <c r="A8">
        <v>7</v>
      </c>
      <c r="B8" s="1">
        <v>0.5</v>
      </c>
      <c r="C8" s="1">
        <v>9</v>
      </c>
      <c r="D8" s="2">
        <v>4</v>
      </c>
      <c r="E8" s="5">
        <f t="shared" si="0"/>
        <v>18</v>
      </c>
      <c r="F8" s="10">
        <f t="shared" si="1"/>
        <v>9</v>
      </c>
      <c r="G8" s="16">
        <v>7</v>
      </c>
      <c r="H8" s="1">
        <v>0.5</v>
      </c>
      <c r="I8" s="1">
        <v>9</v>
      </c>
      <c r="J8" s="2">
        <v>4</v>
      </c>
      <c r="K8" s="17">
        <v>0.3</v>
      </c>
      <c r="L8" s="9">
        <f t="shared" si="2"/>
        <v>0.3</v>
      </c>
      <c r="M8" s="10">
        <f t="shared" si="3"/>
        <v>3</v>
      </c>
      <c r="N8" s="10"/>
      <c r="O8" s="8">
        <f t="shared" si="4"/>
        <v>7</v>
      </c>
      <c r="P8">
        <v>50</v>
      </c>
      <c r="Q8">
        <v>1039</v>
      </c>
      <c r="R8" s="5">
        <f t="shared" si="5"/>
        <v>57.722222222222221</v>
      </c>
      <c r="S8" t="s">
        <v>7</v>
      </c>
    </row>
    <row r="9" spans="1:19" x14ac:dyDescent="0.25">
      <c r="A9">
        <v>8</v>
      </c>
      <c r="B9" s="1">
        <v>0.5</v>
      </c>
      <c r="C9" s="1">
        <v>8</v>
      </c>
      <c r="D9" s="2">
        <v>4</v>
      </c>
      <c r="E9" s="5">
        <f t="shared" si="0"/>
        <v>16</v>
      </c>
      <c r="F9" s="10">
        <f t="shared" si="1"/>
        <v>8</v>
      </c>
      <c r="G9" s="16">
        <v>8</v>
      </c>
      <c r="H9" s="1">
        <v>0.5</v>
      </c>
      <c r="I9" s="1">
        <v>8</v>
      </c>
      <c r="J9" s="2">
        <v>4</v>
      </c>
      <c r="K9" s="17">
        <v>0.3</v>
      </c>
      <c r="L9" s="9">
        <f t="shared" si="2"/>
        <v>0.3</v>
      </c>
      <c r="M9" s="10">
        <f t="shared" si="3"/>
        <v>3</v>
      </c>
      <c r="N9" s="10"/>
      <c r="O9" s="8">
        <f t="shared" si="4"/>
        <v>8</v>
      </c>
      <c r="P9">
        <v>55</v>
      </c>
      <c r="Q9">
        <v>957</v>
      </c>
      <c r="R9" s="5">
        <f t="shared" si="5"/>
        <v>59.8125</v>
      </c>
      <c r="S9" t="s">
        <v>7</v>
      </c>
    </row>
    <row r="10" spans="1:19" x14ac:dyDescent="0.25">
      <c r="A10">
        <v>9</v>
      </c>
      <c r="B10" s="1">
        <v>0.5</v>
      </c>
      <c r="C10" s="1">
        <v>12</v>
      </c>
      <c r="D10" s="2">
        <v>4</v>
      </c>
      <c r="E10" s="5">
        <f t="shared" si="0"/>
        <v>24</v>
      </c>
      <c r="F10" s="10">
        <f t="shared" si="1"/>
        <v>12</v>
      </c>
      <c r="G10" s="16">
        <v>9</v>
      </c>
      <c r="H10" s="1">
        <v>0.5</v>
      </c>
      <c r="I10" s="1">
        <v>12</v>
      </c>
      <c r="J10" s="2">
        <v>4</v>
      </c>
      <c r="K10" s="17">
        <v>0.3</v>
      </c>
      <c r="L10" s="9">
        <f t="shared" si="2"/>
        <v>0.3</v>
      </c>
      <c r="M10" s="10">
        <f t="shared" si="3"/>
        <v>3</v>
      </c>
      <c r="N10" s="10"/>
      <c r="O10" s="8">
        <f t="shared" si="4"/>
        <v>9</v>
      </c>
      <c r="P10">
        <v>60</v>
      </c>
      <c r="Q10">
        <v>3150</v>
      </c>
      <c r="R10" s="5">
        <f t="shared" si="5"/>
        <v>131.25</v>
      </c>
      <c r="S10" t="s">
        <v>7</v>
      </c>
    </row>
    <row r="11" spans="1:19" x14ac:dyDescent="0.25">
      <c r="A11">
        <v>10</v>
      </c>
      <c r="B11" s="1">
        <v>0.5</v>
      </c>
      <c r="C11" s="1">
        <v>11</v>
      </c>
      <c r="D11" s="2">
        <v>4</v>
      </c>
      <c r="E11" s="5">
        <f t="shared" si="0"/>
        <v>22</v>
      </c>
      <c r="F11" s="10">
        <f t="shared" si="1"/>
        <v>11</v>
      </c>
      <c r="G11" s="16">
        <v>10</v>
      </c>
      <c r="H11" s="1">
        <v>0.5</v>
      </c>
      <c r="I11" s="1">
        <v>11</v>
      </c>
      <c r="J11" s="2">
        <v>4</v>
      </c>
      <c r="K11" s="17">
        <v>0.3</v>
      </c>
      <c r="L11" s="9">
        <f t="shared" si="2"/>
        <v>0.3</v>
      </c>
      <c r="M11" s="10">
        <f t="shared" si="3"/>
        <v>3</v>
      </c>
      <c r="N11" s="10"/>
      <c r="O11" s="8">
        <f t="shared" si="4"/>
        <v>10</v>
      </c>
      <c r="P11">
        <v>60</v>
      </c>
      <c r="Q11">
        <v>1614</v>
      </c>
      <c r="R11" s="5">
        <f t="shared" si="5"/>
        <v>73.36363636363636</v>
      </c>
      <c r="S11" t="s">
        <v>7</v>
      </c>
    </row>
    <row r="12" spans="1:19" x14ac:dyDescent="0.25">
      <c r="A12">
        <v>11</v>
      </c>
      <c r="B12" s="1">
        <v>0.5</v>
      </c>
      <c r="C12" s="1">
        <v>11</v>
      </c>
      <c r="D12" s="2">
        <v>4</v>
      </c>
      <c r="E12" s="5">
        <f t="shared" si="0"/>
        <v>22</v>
      </c>
      <c r="F12" s="10">
        <f t="shared" si="1"/>
        <v>11</v>
      </c>
      <c r="G12" s="16">
        <v>11</v>
      </c>
      <c r="H12" s="1">
        <v>0.5</v>
      </c>
      <c r="I12" s="1">
        <v>11</v>
      </c>
      <c r="J12" s="2">
        <v>4</v>
      </c>
      <c r="K12" s="17">
        <v>0.3</v>
      </c>
      <c r="L12" s="9">
        <f t="shared" si="2"/>
        <v>0.3</v>
      </c>
      <c r="M12" s="10">
        <f t="shared" si="3"/>
        <v>3</v>
      </c>
      <c r="N12" s="10"/>
      <c r="O12" s="8">
        <f t="shared" si="4"/>
        <v>11</v>
      </c>
      <c r="P12">
        <v>40</v>
      </c>
      <c r="Q12">
        <v>2079</v>
      </c>
      <c r="R12" s="5">
        <f t="shared" si="5"/>
        <v>94.5</v>
      </c>
      <c r="S12" t="s">
        <v>7</v>
      </c>
    </row>
    <row r="13" spans="1:19" x14ac:dyDescent="0.25">
      <c r="A13">
        <v>12</v>
      </c>
      <c r="B13" s="1">
        <v>0.5</v>
      </c>
      <c r="C13" s="1">
        <v>2.5</v>
      </c>
      <c r="D13" s="2">
        <v>2.5</v>
      </c>
      <c r="E13" s="5">
        <f t="shared" si="0"/>
        <v>3.125</v>
      </c>
      <c r="F13" s="10">
        <f t="shared" si="1"/>
        <v>1.5625</v>
      </c>
      <c r="G13" s="16">
        <v>12</v>
      </c>
      <c r="H13" s="1">
        <v>0.5</v>
      </c>
      <c r="I13" s="1">
        <v>2.5</v>
      </c>
      <c r="J13" s="2">
        <v>2.5</v>
      </c>
      <c r="K13" s="17">
        <v>0.1875</v>
      </c>
      <c r="L13" s="9">
        <f t="shared" si="2"/>
        <v>0.1875</v>
      </c>
      <c r="M13" s="10">
        <f t="shared" si="3"/>
        <v>1.875</v>
      </c>
      <c r="N13" s="10"/>
      <c r="O13" s="8">
        <f t="shared" si="4"/>
        <v>12</v>
      </c>
      <c r="P13">
        <v>100</v>
      </c>
      <c r="Q13">
        <v>726</v>
      </c>
      <c r="R13" s="5">
        <f t="shared" si="5"/>
        <v>232.32</v>
      </c>
      <c r="S13" t="s">
        <v>8</v>
      </c>
    </row>
    <row r="14" spans="1:19" x14ac:dyDescent="0.25">
      <c r="A14">
        <v>13</v>
      </c>
      <c r="B14" s="1">
        <v>0.5</v>
      </c>
      <c r="C14" s="1">
        <v>3</v>
      </c>
      <c r="D14" s="2">
        <v>3</v>
      </c>
      <c r="E14" s="5">
        <f t="shared" si="0"/>
        <v>4.5</v>
      </c>
      <c r="F14" s="10">
        <f t="shared" si="1"/>
        <v>2.25</v>
      </c>
      <c r="G14" s="16">
        <v>13</v>
      </c>
      <c r="H14" s="1">
        <v>0.5</v>
      </c>
      <c r="I14" s="1">
        <v>3</v>
      </c>
      <c r="J14" s="2">
        <v>3</v>
      </c>
      <c r="K14" s="17">
        <v>0.22500000000000001</v>
      </c>
      <c r="L14" s="9">
        <f t="shared" si="2"/>
        <v>0.22499999999999998</v>
      </c>
      <c r="M14" s="10">
        <f t="shared" si="3"/>
        <v>2.25</v>
      </c>
      <c r="N14" s="10"/>
      <c r="O14" s="8">
        <f t="shared" si="4"/>
        <v>13</v>
      </c>
      <c r="P14">
        <v>100</v>
      </c>
      <c r="Q14">
        <v>925</v>
      </c>
      <c r="R14" s="5">
        <f t="shared" si="5"/>
        <v>205.55555555555554</v>
      </c>
      <c r="S14" t="s">
        <v>8</v>
      </c>
    </row>
    <row r="15" spans="1:19" x14ac:dyDescent="0.25">
      <c r="A15">
        <v>14</v>
      </c>
      <c r="B15" s="1">
        <v>0.5</v>
      </c>
      <c r="C15" s="1">
        <v>3</v>
      </c>
      <c r="D15" s="2">
        <v>3</v>
      </c>
      <c r="E15" s="5">
        <f t="shared" si="0"/>
        <v>4.5</v>
      </c>
      <c r="F15" s="10">
        <f t="shared" si="1"/>
        <v>2.25</v>
      </c>
      <c r="G15" s="16">
        <v>14</v>
      </c>
      <c r="H15" s="1">
        <v>0.5</v>
      </c>
      <c r="I15" s="1">
        <v>3</v>
      </c>
      <c r="J15" s="2">
        <v>3</v>
      </c>
      <c r="K15" s="17">
        <v>0.22500000000000001</v>
      </c>
      <c r="L15" s="9">
        <f t="shared" si="2"/>
        <v>0.22499999999999998</v>
      </c>
      <c r="M15" s="10">
        <f t="shared" si="3"/>
        <v>2.25</v>
      </c>
      <c r="N15" s="10"/>
      <c r="O15" s="8">
        <f t="shared" si="4"/>
        <v>14</v>
      </c>
      <c r="P15">
        <v>85</v>
      </c>
      <c r="Q15">
        <v>1030</v>
      </c>
      <c r="R15" s="5">
        <f t="shared" si="5"/>
        <v>228.88888888888889</v>
      </c>
      <c r="S15" t="s">
        <v>8</v>
      </c>
    </row>
    <row r="16" spans="1:19" x14ac:dyDescent="0.25">
      <c r="A16">
        <v>15</v>
      </c>
      <c r="B16" s="1">
        <v>0.5</v>
      </c>
      <c r="C16" s="1">
        <v>3.5</v>
      </c>
      <c r="D16" s="2">
        <v>3.5</v>
      </c>
      <c r="E16" s="5">
        <f t="shared" si="0"/>
        <v>6.125</v>
      </c>
      <c r="F16" s="10">
        <f t="shared" si="1"/>
        <v>3.0625</v>
      </c>
      <c r="G16" s="16">
        <v>15</v>
      </c>
      <c r="H16" s="1">
        <v>0.5</v>
      </c>
      <c r="I16" s="1">
        <v>3.5</v>
      </c>
      <c r="J16" s="2">
        <v>3.5</v>
      </c>
      <c r="K16" s="17">
        <v>0.26250000000000001</v>
      </c>
      <c r="L16" s="9">
        <f t="shared" si="2"/>
        <v>0.26250000000000001</v>
      </c>
      <c r="M16" s="10">
        <f t="shared" si="3"/>
        <v>2.625</v>
      </c>
      <c r="N16" s="10"/>
      <c r="O16" s="8">
        <f t="shared" si="4"/>
        <v>15</v>
      </c>
      <c r="P16">
        <v>30</v>
      </c>
      <c r="Q16">
        <v>891</v>
      </c>
      <c r="R16" s="5">
        <f t="shared" si="5"/>
        <v>145.46938775510205</v>
      </c>
      <c r="S16" t="s">
        <v>8</v>
      </c>
    </row>
    <row r="17" spans="1:27" x14ac:dyDescent="0.25">
      <c r="A17">
        <v>16</v>
      </c>
      <c r="B17" s="1">
        <v>0.5</v>
      </c>
      <c r="C17" s="1">
        <v>2.5</v>
      </c>
      <c r="D17" s="2">
        <v>2.5</v>
      </c>
      <c r="E17" s="5">
        <f t="shared" si="0"/>
        <v>3.125</v>
      </c>
      <c r="F17" s="10">
        <f t="shared" si="1"/>
        <v>1.5625</v>
      </c>
      <c r="G17" s="16">
        <v>16</v>
      </c>
      <c r="H17" s="1">
        <v>0.5</v>
      </c>
      <c r="I17" s="1">
        <v>2.5</v>
      </c>
      <c r="J17" s="2">
        <v>2.5</v>
      </c>
      <c r="K17" s="17">
        <v>0.1875</v>
      </c>
      <c r="L17" s="9">
        <f t="shared" si="2"/>
        <v>0.1875</v>
      </c>
      <c r="M17" s="10">
        <f t="shared" si="3"/>
        <v>1.875</v>
      </c>
      <c r="N17" s="10"/>
      <c r="O17" s="8">
        <f t="shared" si="4"/>
        <v>16</v>
      </c>
      <c r="P17">
        <v>40</v>
      </c>
      <c r="Q17">
        <v>1517</v>
      </c>
      <c r="R17" s="5">
        <f t="shared" si="5"/>
        <v>485.44</v>
      </c>
      <c r="S17" t="s">
        <v>8</v>
      </c>
    </row>
    <row r="18" spans="1:27" x14ac:dyDescent="0.25">
      <c r="A18">
        <v>17</v>
      </c>
      <c r="B18" s="1">
        <v>0.9</v>
      </c>
      <c r="C18" s="1">
        <v>8</v>
      </c>
      <c r="D18" s="2">
        <v>4</v>
      </c>
      <c r="E18" s="5">
        <f t="shared" si="0"/>
        <v>28.8</v>
      </c>
      <c r="F18" s="10">
        <f t="shared" si="1"/>
        <v>14.4</v>
      </c>
      <c r="G18" s="16">
        <v>17</v>
      </c>
      <c r="H18" s="1">
        <v>0.9</v>
      </c>
      <c r="I18" s="1">
        <v>8</v>
      </c>
      <c r="J18" s="2">
        <v>4</v>
      </c>
      <c r="K18" s="17">
        <v>0.54</v>
      </c>
      <c r="L18" s="9">
        <f t="shared" si="2"/>
        <v>0.54</v>
      </c>
      <c r="M18" s="10">
        <f t="shared" si="3"/>
        <v>5.4</v>
      </c>
      <c r="N18" s="10"/>
      <c r="O18" s="8">
        <f t="shared" si="4"/>
        <v>17</v>
      </c>
      <c r="Q18">
        <v>2028</v>
      </c>
      <c r="R18" s="5">
        <f t="shared" si="5"/>
        <v>70.416666666666671</v>
      </c>
      <c r="S18" t="s">
        <v>7</v>
      </c>
      <c r="U18" s="12">
        <v>7.3719999999999994E-2</v>
      </c>
      <c r="V18" s="14">
        <v>7.4</v>
      </c>
      <c r="W18" s="14">
        <v>20.6</v>
      </c>
      <c r="X18">
        <f>(W18/100)*$Q$27</f>
        <v>7083.1040000000003</v>
      </c>
      <c r="Y18">
        <f>X18*U18</f>
        <v>522.16642688000002</v>
      </c>
      <c r="Z18" s="15">
        <f>Y18/$Y$25</f>
        <v>0.17439686151979769</v>
      </c>
      <c r="AA18">
        <f>X18*V18/$X$25</f>
        <v>1.5244000000000004</v>
      </c>
    </row>
    <row r="19" spans="1:27" x14ac:dyDescent="0.25">
      <c r="A19">
        <v>18</v>
      </c>
      <c r="B19" s="1">
        <v>0.9</v>
      </c>
      <c r="C19" s="1">
        <v>8.5</v>
      </c>
      <c r="D19" s="2">
        <v>4</v>
      </c>
      <c r="E19" s="5">
        <f t="shared" si="0"/>
        <v>30.6</v>
      </c>
      <c r="F19" s="10">
        <f t="shared" si="1"/>
        <v>15.3</v>
      </c>
      <c r="G19" s="16">
        <v>18</v>
      </c>
      <c r="H19" s="1">
        <v>0.9</v>
      </c>
      <c r="I19" s="1">
        <v>8.5</v>
      </c>
      <c r="J19" s="2">
        <v>4</v>
      </c>
      <c r="K19" s="17">
        <v>0.54</v>
      </c>
      <c r="L19" s="9">
        <f t="shared" si="2"/>
        <v>0.54</v>
      </c>
      <c r="M19" s="10">
        <f t="shared" si="3"/>
        <v>5.4</v>
      </c>
      <c r="N19" s="10"/>
      <c r="O19" s="8">
        <f t="shared" si="4"/>
        <v>18</v>
      </c>
      <c r="P19">
        <v>60</v>
      </c>
      <c r="Q19">
        <v>1291</v>
      </c>
      <c r="R19" s="5">
        <f t="shared" si="5"/>
        <v>42.189542483660126</v>
      </c>
      <c r="S19" t="s">
        <v>7</v>
      </c>
      <c r="U19" s="12">
        <v>9.3340000000000006E-2</v>
      </c>
      <c r="V19" s="14">
        <v>9.3000000000000007</v>
      </c>
      <c r="W19" s="14">
        <v>62.6</v>
      </c>
      <c r="X19">
        <f t="shared" ref="X19:X24" si="6">(W19/100)*$Q$27</f>
        <v>21524.384000000002</v>
      </c>
      <c r="Y19">
        <f t="shared" ref="Y19:Y24" si="7">X19*U19</f>
        <v>2009.0860025600002</v>
      </c>
      <c r="Z19" s="15">
        <f t="shared" ref="Z19:Z24" si="8">Y19/$Y$25</f>
        <v>0.67100884954126194</v>
      </c>
      <c r="AA19">
        <f t="shared" ref="AA19:AA24" si="9">X19*V19/$X$25</f>
        <v>5.8218000000000023</v>
      </c>
    </row>
    <row r="20" spans="1:27" x14ac:dyDescent="0.25">
      <c r="A20">
        <v>19</v>
      </c>
      <c r="B20" s="1">
        <v>0.5</v>
      </c>
      <c r="C20" s="1">
        <v>4</v>
      </c>
      <c r="D20" s="2">
        <v>4</v>
      </c>
      <c r="E20" s="5">
        <f t="shared" si="0"/>
        <v>8</v>
      </c>
      <c r="F20" s="10">
        <f t="shared" si="1"/>
        <v>4</v>
      </c>
      <c r="G20" s="16">
        <v>19</v>
      </c>
      <c r="H20" s="1">
        <v>0.5</v>
      </c>
      <c r="I20" s="1">
        <v>4</v>
      </c>
      <c r="J20" s="2">
        <v>4</v>
      </c>
      <c r="K20" s="17">
        <v>0.3</v>
      </c>
      <c r="L20" s="9">
        <f t="shared" si="2"/>
        <v>0.3</v>
      </c>
      <c r="M20" s="10">
        <f t="shared" si="3"/>
        <v>3</v>
      </c>
      <c r="N20" s="10"/>
      <c r="O20" s="8">
        <f t="shared" si="4"/>
        <v>19</v>
      </c>
      <c r="P20">
        <v>0</v>
      </c>
      <c r="Q20">
        <v>0</v>
      </c>
      <c r="R20" s="5">
        <f t="shared" si="5"/>
        <v>0</v>
      </c>
      <c r="S20" t="s">
        <v>8</v>
      </c>
      <c r="U20" s="12">
        <v>7.7179999999999999E-2</v>
      </c>
      <c r="V20" s="14">
        <v>7.7</v>
      </c>
      <c r="W20" s="14">
        <v>0.2</v>
      </c>
      <c r="X20">
        <f t="shared" si="6"/>
        <v>68.768000000000001</v>
      </c>
      <c r="Y20">
        <f t="shared" si="7"/>
        <v>5.3075142399999997</v>
      </c>
      <c r="Z20" s="15">
        <f t="shared" si="8"/>
        <v>1.7726413999043856E-3</v>
      </c>
      <c r="AA20">
        <f t="shared" si="9"/>
        <v>1.5400000000000004E-2</v>
      </c>
    </row>
    <row r="21" spans="1:27" x14ac:dyDescent="0.25">
      <c r="A21">
        <v>20</v>
      </c>
      <c r="B21" s="1">
        <v>0.5</v>
      </c>
      <c r="C21" s="1">
        <v>4</v>
      </c>
      <c r="D21" s="2">
        <v>4</v>
      </c>
      <c r="E21" s="5">
        <f t="shared" si="0"/>
        <v>8</v>
      </c>
      <c r="F21" s="10">
        <f t="shared" si="1"/>
        <v>4</v>
      </c>
      <c r="G21" s="16">
        <v>20</v>
      </c>
      <c r="H21" s="1">
        <v>0.5</v>
      </c>
      <c r="I21" s="1">
        <v>4</v>
      </c>
      <c r="J21" s="2">
        <v>4</v>
      </c>
      <c r="K21" s="17">
        <v>0.3</v>
      </c>
      <c r="L21" s="9">
        <f t="shared" si="2"/>
        <v>0.3</v>
      </c>
      <c r="M21" s="10">
        <f t="shared" si="3"/>
        <v>3</v>
      </c>
      <c r="N21" s="10"/>
      <c r="O21" s="8">
        <f t="shared" si="4"/>
        <v>20</v>
      </c>
      <c r="Q21">
        <v>243</v>
      </c>
      <c r="R21" s="5">
        <f t="shared" si="5"/>
        <v>30.375</v>
      </c>
      <c r="S21" t="s">
        <v>8</v>
      </c>
      <c r="U21" s="12">
        <v>0.12129</v>
      </c>
      <c r="V21" s="14">
        <v>12.1</v>
      </c>
      <c r="W21" s="14">
        <v>4.9000000000000004</v>
      </c>
      <c r="X21">
        <f t="shared" si="6"/>
        <v>1684.816</v>
      </c>
      <c r="Y21">
        <f t="shared" si="7"/>
        <v>204.35133263999998</v>
      </c>
      <c r="Z21" s="15">
        <f t="shared" si="8"/>
        <v>6.8250713230926047E-2</v>
      </c>
      <c r="AA21">
        <f t="shared" si="9"/>
        <v>0.59290000000000009</v>
      </c>
    </row>
    <row r="22" spans="1:27" x14ac:dyDescent="0.25">
      <c r="A22">
        <v>21</v>
      </c>
      <c r="B22" s="1">
        <v>0.5</v>
      </c>
      <c r="C22" s="1">
        <v>4.5</v>
      </c>
      <c r="D22" s="2">
        <v>4</v>
      </c>
      <c r="E22" s="5">
        <f t="shared" si="0"/>
        <v>9</v>
      </c>
      <c r="F22" s="10">
        <f t="shared" si="1"/>
        <v>4.5</v>
      </c>
      <c r="G22" s="16">
        <v>21</v>
      </c>
      <c r="H22" s="1">
        <v>0.5</v>
      </c>
      <c r="I22" s="1">
        <v>4.5</v>
      </c>
      <c r="J22" s="2">
        <v>4</v>
      </c>
      <c r="K22" s="17">
        <v>0.3</v>
      </c>
      <c r="L22" s="9">
        <f t="shared" si="2"/>
        <v>0.3</v>
      </c>
      <c r="M22" s="10">
        <f t="shared" si="3"/>
        <v>3</v>
      </c>
      <c r="N22" s="10"/>
      <c r="O22" s="8">
        <f t="shared" si="4"/>
        <v>21</v>
      </c>
      <c r="Q22">
        <v>158</v>
      </c>
      <c r="R22" s="5">
        <f t="shared" si="5"/>
        <v>17.555555555555557</v>
      </c>
      <c r="S22" t="s">
        <v>8</v>
      </c>
      <c r="U22" s="12">
        <v>9.6540000000000001E-2</v>
      </c>
      <c r="V22" s="14">
        <v>9.6999999999999993</v>
      </c>
      <c r="W22" s="14">
        <v>7.4</v>
      </c>
      <c r="X22">
        <f t="shared" si="6"/>
        <v>2544.4160000000002</v>
      </c>
      <c r="Y22">
        <f t="shared" si="7"/>
        <v>245.63792064</v>
      </c>
      <c r="Z22" s="15">
        <f t="shared" si="8"/>
        <v>8.2039901886893862E-2</v>
      </c>
      <c r="AA22">
        <f t="shared" si="9"/>
        <v>0.71780000000000022</v>
      </c>
    </row>
    <row r="23" spans="1:27" x14ac:dyDescent="0.25">
      <c r="A23">
        <v>22</v>
      </c>
      <c r="B23" s="1">
        <v>0.5</v>
      </c>
      <c r="C23" s="1">
        <v>5</v>
      </c>
      <c r="D23" s="2">
        <v>4</v>
      </c>
      <c r="E23" s="5">
        <f t="shared" si="0"/>
        <v>10</v>
      </c>
      <c r="F23" s="10">
        <f t="shared" si="1"/>
        <v>5</v>
      </c>
      <c r="G23" s="16">
        <v>22</v>
      </c>
      <c r="H23" s="1">
        <v>0.5</v>
      </c>
      <c r="I23" s="1">
        <v>5</v>
      </c>
      <c r="J23" s="2">
        <v>4</v>
      </c>
      <c r="K23" s="17">
        <v>0.3</v>
      </c>
      <c r="L23" s="9">
        <f t="shared" si="2"/>
        <v>0.3</v>
      </c>
      <c r="M23" s="10">
        <f t="shared" si="3"/>
        <v>3</v>
      </c>
      <c r="N23" s="10"/>
      <c r="O23" s="8">
        <f t="shared" si="4"/>
        <v>22</v>
      </c>
      <c r="Q23">
        <v>826</v>
      </c>
      <c r="R23" s="5">
        <f t="shared" si="5"/>
        <v>82.6</v>
      </c>
      <c r="S23" t="s">
        <v>8</v>
      </c>
      <c r="U23" s="12">
        <v>4.4080000000000001E-2</v>
      </c>
      <c r="V23" s="14">
        <v>4.4000000000000004</v>
      </c>
      <c r="W23" s="14">
        <v>0.5</v>
      </c>
      <c r="X23">
        <f t="shared" si="6"/>
        <v>171.92000000000002</v>
      </c>
      <c r="Y23">
        <f t="shared" si="7"/>
        <v>7.5782336000000008</v>
      </c>
      <c r="Z23" s="15">
        <f t="shared" si="8"/>
        <v>2.5310324212161612E-3</v>
      </c>
      <c r="AA23">
        <f t="shared" si="9"/>
        <v>2.2000000000000006E-2</v>
      </c>
    </row>
    <row r="24" spans="1:27" x14ac:dyDescent="0.25">
      <c r="A24">
        <v>23</v>
      </c>
      <c r="B24" s="1">
        <v>0.5</v>
      </c>
      <c r="C24" s="1">
        <v>5.5</v>
      </c>
      <c r="D24" s="2">
        <v>4</v>
      </c>
      <c r="E24" s="5">
        <f t="shared" si="0"/>
        <v>11</v>
      </c>
      <c r="F24" s="10">
        <f t="shared" si="1"/>
        <v>5.5</v>
      </c>
      <c r="G24" s="16">
        <v>23</v>
      </c>
      <c r="H24" s="1">
        <v>0.5</v>
      </c>
      <c r="I24" s="1">
        <v>5.5</v>
      </c>
      <c r="J24" s="2">
        <v>4</v>
      </c>
      <c r="K24" s="17">
        <v>0.3</v>
      </c>
      <c r="L24" s="9">
        <f t="shared" si="2"/>
        <v>0.3</v>
      </c>
      <c r="M24" s="10">
        <f t="shared" si="3"/>
        <v>3</v>
      </c>
      <c r="N24" s="10"/>
      <c r="O24" s="8">
        <f t="shared" si="4"/>
        <v>23</v>
      </c>
      <c r="P24">
        <v>40</v>
      </c>
      <c r="Q24">
        <v>1042</v>
      </c>
      <c r="R24" s="5">
        <f t="shared" si="5"/>
        <v>94.727272727272734</v>
      </c>
      <c r="S24" t="s">
        <v>8</v>
      </c>
      <c r="U24" s="12"/>
      <c r="V24" s="14">
        <v>9</v>
      </c>
      <c r="W24" s="13">
        <f>100-96.2</f>
        <v>3.7999999999999972</v>
      </c>
      <c r="X24">
        <f t="shared" si="6"/>
        <v>1306.591999999999</v>
      </c>
      <c r="Y24">
        <f t="shared" si="7"/>
        <v>0</v>
      </c>
      <c r="Z24" s="15">
        <f t="shared" si="8"/>
        <v>0</v>
      </c>
      <c r="AA24">
        <f t="shared" si="9"/>
        <v>0.3419999999999998</v>
      </c>
    </row>
    <row r="25" spans="1:27" x14ac:dyDescent="0.25">
      <c r="A25">
        <v>24</v>
      </c>
      <c r="B25" s="1">
        <v>0.5</v>
      </c>
      <c r="C25" s="1">
        <v>4.5</v>
      </c>
      <c r="D25" s="2">
        <v>4</v>
      </c>
      <c r="E25" s="5">
        <f t="shared" si="0"/>
        <v>9</v>
      </c>
      <c r="F25" s="10">
        <f t="shared" si="1"/>
        <v>4.5</v>
      </c>
      <c r="G25" s="16">
        <v>24</v>
      </c>
      <c r="H25" s="1">
        <v>0.5</v>
      </c>
      <c r="I25" s="1">
        <v>4.5</v>
      </c>
      <c r="J25" s="2">
        <v>4</v>
      </c>
      <c r="K25" s="17">
        <v>0.3</v>
      </c>
      <c r="L25" s="9">
        <f t="shared" si="2"/>
        <v>0.3</v>
      </c>
      <c r="M25" s="10">
        <f t="shared" si="3"/>
        <v>3</v>
      </c>
      <c r="N25" s="10"/>
      <c r="O25" s="8">
        <f t="shared" si="4"/>
        <v>24</v>
      </c>
      <c r="P25">
        <v>95</v>
      </c>
      <c r="Q25">
        <v>1240</v>
      </c>
      <c r="R25" s="5">
        <f t="shared" si="5"/>
        <v>137.77777777777777</v>
      </c>
      <c r="S25" t="s">
        <v>8</v>
      </c>
      <c r="W25" s="14">
        <f>SUM(W18:W24)</f>
        <v>100.00000000000001</v>
      </c>
      <c r="X25">
        <f>SUM(X18:X24)</f>
        <v>34383.999999999993</v>
      </c>
      <c r="Y25">
        <f>SUM(Y18:Y24)</f>
        <v>2994.12743056</v>
      </c>
      <c r="AA25">
        <f>SUM(AA18:AA24)</f>
        <v>9.0363000000000042</v>
      </c>
    </row>
    <row r="26" spans="1:27" ht="15.75" thickBot="1" x14ac:dyDescent="0.3">
      <c r="A26">
        <v>25</v>
      </c>
      <c r="B26" s="6">
        <v>0.5</v>
      </c>
      <c r="C26" s="6">
        <v>3</v>
      </c>
      <c r="D26" s="7">
        <v>3</v>
      </c>
      <c r="E26" s="5">
        <f t="shared" si="0"/>
        <v>4.5</v>
      </c>
      <c r="F26" s="10">
        <f t="shared" si="1"/>
        <v>2.25</v>
      </c>
      <c r="G26" s="18">
        <v>25</v>
      </c>
      <c r="H26" s="3">
        <v>0.5</v>
      </c>
      <c r="I26" s="3">
        <v>3</v>
      </c>
      <c r="J26" s="4">
        <v>3</v>
      </c>
      <c r="K26" s="19">
        <v>0.22500000000000001</v>
      </c>
      <c r="L26" s="9">
        <f t="shared" si="2"/>
        <v>0.22499999999999998</v>
      </c>
      <c r="M26" s="10">
        <f t="shared" si="3"/>
        <v>2.25</v>
      </c>
      <c r="N26" s="10"/>
      <c r="O26" s="8">
        <f t="shared" si="4"/>
        <v>25</v>
      </c>
      <c r="Q26">
        <v>278</v>
      </c>
      <c r="R26" s="5">
        <f t="shared" si="5"/>
        <v>61.777777777777779</v>
      </c>
      <c r="S26" t="s">
        <v>8</v>
      </c>
    </row>
    <row r="27" spans="1:27" x14ac:dyDescent="0.25">
      <c r="G27" s="20" t="s">
        <v>6</v>
      </c>
      <c r="Q27">
        <f>SUM(Q2:Q26)</f>
        <v>34384</v>
      </c>
    </row>
    <row r="28" spans="1:27" x14ac:dyDescent="0.25">
      <c r="P28" t="s">
        <v>11</v>
      </c>
      <c r="S28" t="s">
        <v>12</v>
      </c>
    </row>
    <row r="29" spans="1:27" x14ac:dyDescent="0.25">
      <c r="P29" s="11" t="s">
        <v>13</v>
      </c>
      <c r="Q29" t="s">
        <v>14</v>
      </c>
      <c r="R29" t="s">
        <v>15</v>
      </c>
      <c r="S29" t="s">
        <v>4</v>
      </c>
      <c r="T29" t="s">
        <v>5</v>
      </c>
      <c r="U29" t="s">
        <v>9</v>
      </c>
    </row>
    <row r="30" spans="1:27" x14ac:dyDescent="0.25">
      <c r="E30" t="s">
        <v>6</v>
      </c>
      <c r="O30" t="s">
        <v>10</v>
      </c>
      <c r="P30" s="5">
        <v>71.36363636363636</v>
      </c>
      <c r="Q30" s="5">
        <v>942</v>
      </c>
      <c r="R30" s="5">
        <v>201.31781440252868</v>
      </c>
      <c r="S30" s="5">
        <v>34.843214357703275</v>
      </c>
      <c r="T30" s="5">
        <v>620.2401685368875</v>
      </c>
      <c r="U30" s="5">
        <v>166.20645493762206</v>
      </c>
    </row>
    <row r="31" spans="1:27" x14ac:dyDescent="0.25">
      <c r="O31" t="s">
        <v>7</v>
      </c>
      <c r="P31" s="5">
        <v>65</v>
      </c>
      <c r="Q31" s="5">
        <v>2025.4</v>
      </c>
      <c r="R31" s="5">
        <v>97.903234551396324</v>
      </c>
      <c r="S31" s="5">
        <v>15.652475842498529</v>
      </c>
      <c r="T31" s="5">
        <v>911.33719934450733</v>
      </c>
      <c r="U31" s="5">
        <v>50.582416022090932</v>
      </c>
    </row>
    <row r="32" spans="1:27" x14ac:dyDescent="0.25">
      <c r="P32" s="5"/>
      <c r="Q32" s="5"/>
      <c r="R32" s="5"/>
    </row>
    <row r="33" spans="5:23" x14ac:dyDescent="0.25">
      <c r="E33" t="s">
        <v>6</v>
      </c>
      <c r="O33" t="s">
        <v>6</v>
      </c>
    </row>
    <row r="34" spans="5:23" x14ac:dyDescent="0.25">
      <c r="O34" t="s">
        <v>6</v>
      </c>
    </row>
    <row r="43" spans="5:23" x14ac:dyDescent="0.25">
      <c r="U43" s="5"/>
      <c r="V43" s="5"/>
      <c r="W43" s="5"/>
    </row>
    <row r="44" spans="5:23" x14ac:dyDescent="0.25">
      <c r="U44" s="5"/>
      <c r="V44" s="5"/>
      <c r="W44" s="5"/>
    </row>
  </sheetData>
  <autoFilter ref="P1:S26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H28" sqref="H28"/>
    </sheetView>
  </sheetViews>
  <sheetFormatPr defaultRowHeight="15" x14ac:dyDescent="0.25"/>
  <cols>
    <col min="5" max="5" width="0" hidden="1" customWidth="1"/>
  </cols>
  <sheetData>
    <row r="1" spans="1:10" x14ac:dyDescent="0.25">
      <c r="A1" t="s">
        <v>19</v>
      </c>
      <c r="B1" t="s">
        <v>20</v>
      </c>
      <c r="C1" t="s">
        <v>21</v>
      </c>
      <c r="D1" t="s">
        <v>22</v>
      </c>
      <c r="F1" t="s">
        <v>23</v>
      </c>
      <c r="G1" t="s">
        <v>24</v>
      </c>
      <c r="H1" t="s">
        <v>19</v>
      </c>
      <c r="I1" t="s">
        <v>20</v>
      </c>
      <c r="J1" t="s">
        <v>21</v>
      </c>
    </row>
    <row r="2" spans="1:10" x14ac:dyDescent="0.25">
      <c r="A2" s="21">
        <v>1</v>
      </c>
      <c r="B2" s="22">
        <v>0.5</v>
      </c>
      <c r="C2" s="22">
        <v>2.5</v>
      </c>
      <c r="D2" s="21">
        <v>45</v>
      </c>
      <c r="E2" s="21">
        <v>28</v>
      </c>
      <c r="F2" s="23">
        <f>B2*C2*D2*0.5</f>
        <v>28.125</v>
      </c>
      <c r="G2" s="23">
        <f>$G$27*F2/$F$27</f>
        <v>229.01410330560128</v>
      </c>
      <c r="H2" s="21">
        <v>1</v>
      </c>
      <c r="I2" s="25">
        <v>0.5</v>
      </c>
      <c r="J2" s="22">
        <v>2.5</v>
      </c>
    </row>
    <row r="3" spans="1:10" x14ac:dyDescent="0.25">
      <c r="A3" s="21">
        <v>2</v>
      </c>
      <c r="B3" s="22">
        <v>0.5</v>
      </c>
      <c r="C3" s="22">
        <v>3.5</v>
      </c>
      <c r="D3" s="21">
        <v>60</v>
      </c>
      <c r="E3" s="21">
        <v>53</v>
      </c>
      <c r="F3" s="23">
        <f t="shared" ref="F3:F26" si="0">B3*C3*D3*0.5</f>
        <v>52.5</v>
      </c>
      <c r="G3" s="23">
        <f t="shared" ref="G3:G26" si="1">$G$27*F3/$F$27</f>
        <v>427.49299283712242</v>
      </c>
      <c r="H3" s="21">
        <v>2</v>
      </c>
      <c r="I3" s="25">
        <v>0.5</v>
      </c>
      <c r="J3" s="22">
        <v>3.5</v>
      </c>
    </row>
    <row r="4" spans="1:10" x14ac:dyDescent="0.25">
      <c r="A4" s="21">
        <v>3</v>
      </c>
      <c r="B4" s="22">
        <v>0.5</v>
      </c>
      <c r="C4" s="22">
        <v>9</v>
      </c>
      <c r="D4" s="21">
        <v>80</v>
      </c>
      <c r="E4" s="21">
        <v>180</v>
      </c>
      <c r="F4" s="23">
        <f t="shared" si="0"/>
        <v>180</v>
      </c>
      <c r="G4" s="23">
        <f t="shared" si="1"/>
        <v>1465.6902611558482</v>
      </c>
      <c r="H4" s="21">
        <v>3</v>
      </c>
      <c r="I4" s="25">
        <v>0.5</v>
      </c>
      <c r="J4" s="22">
        <v>9</v>
      </c>
    </row>
    <row r="5" spans="1:10" x14ac:dyDescent="0.25">
      <c r="A5" s="21">
        <v>4</v>
      </c>
      <c r="B5" s="22">
        <v>0.5</v>
      </c>
      <c r="C5" s="22">
        <v>9</v>
      </c>
      <c r="D5" s="21">
        <v>40</v>
      </c>
      <c r="E5" s="21">
        <v>90</v>
      </c>
      <c r="F5" s="23">
        <f t="shared" si="0"/>
        <v>90</v>
      </c>
      <c r="G5" s="23">
        <f t="shared" si="1"/>
        <v>732.84513057792412</v>
      </c>
      <c r="H5" s="21">
        <v>4</v>
      </c>
      <c r="I5" s="25">
        <v>0.5</v>
      </c>
      <c r="J5" s="22">
        <v>9</v>
      </c>
    </row>
    <row r="6" spans="1:10" x14ac:dyDescent="0.25">
      <c r="A6" s="21">
        <v>5</v>
      </c>
      <c r="B6" s="22">
        <v>0.5</v>
      </c>
      <c r="C6" s="22">
        <v>2.5</v>
      </c>
      <c r="D6" s="21">
        <v>75</v>
      </c>
      <c r="E6" s="21">
        <v>47</v>
      </c>
      <c r="F6" s="23">
        <f t="shared" si="0"/>
        <v>46.875</v>
      </c>
      <c r="G6" s="23">
        <f t="shared" si="1"/>
        <v>381.69017217600214</v>
      </c>
      <c r="H6" s="21">
        <v>5</v>
      </c>
      <c r="I6" s="25">
        <v>0.5</v>
      </c>
      <c r="J6" s="22">
        <v>2.5</v>
      </c>
    </row>
    <row r="7" spans="1:10" x14ac:dyDescent="0.25">
      <c r="A7" s="21">
        <v>6</v>
      </c>
      <c r="B7" s="22">
        <v>0.5</v>
      </c>
      <c r="C7" s="22">
        <v>9</v>
      </c>
      <c r="D7" s="21">
        <v>80</v>
      </c>
      <c r="E7" s="21">
        <v>180</v>
      </c>
      <c r="F7" s="23">
        <f t="shared" si="0"/>
        <v>180</v>
      </c>
      <c r="G7" s="23">
        <f t="shared" si="1"/>
        <v>1465.6902611558482</v>
      </c>
      <c r="H7" s="21">
        <v>6</v>
      </c>
      <c r="I7" s="25">
        <v>0.5</v>
      </c>
      <c r="J7" s="22">
        <v>9</v>
      </c>
    </row>
    <row r="8" spans="1:10" x14ac:dyDescent="0.25">
      <c r="A8" s="21">
        <v>7</v>
      </c>
      <c r="B8" s="22">
        <v>0.5</v>
      </c>
      <c r="C8" s="22">
        <v>9</v>
      </c>
      <c r="D8" s="21">
        <v>70</v>
      </c>
      <c r="E8" s="21">
        <v>158</v>
      </c>
      <c r="F8" s="23">
        <f t="shared" si="0"/>
        <v>157.5</v>
      </c>
      <c r="G8" s="23">
        <f t="shared" si="1"/>
        <v>1282.4789785113671</v>
      </c>
      <c r="H8" s="21">
        <v>7</v>
      </c>
      <c r="I8" s="25">
        <v>0.5</v>
      </c>
      <c r="J8" s="22">
        <v>9</v>
      </c>
    </row>
    <row r="9" spans="1:10" x14ac:dyDescent="0.25">
      <c r="A9" s="21">
        <v>8</v>
      </c>
      <c r="B9" s="22">
        <v>1</v>
      </c>
      <c r="C9" s="22">
        <v>8</v>
      </c>
      <c r="D9" s="21">
        <v>65</v>
      </c>
      <c r="E9" s="21">
        <v>130</v>
      </c>
      <c r="F9" s="23">
        <f t="shared" si="0"/>
        <v>260</v>
      </c>
      <c r="G9" s="23">
        <f t="shared" si="1"/>
        <v>2117.1081550028916</v>
      </c>
      <c r="H9" s="21">
        <v>8</v>
      </c>
      <c r="I9" s="25">
        <v>0.8</v>
      </c>
      <c r="J9" s="22">
        <v>8</v>
      </c>
    </row>
    <row r="10" spans="1:10" x14ac:dyDescent="0.25">
      <c r="A10" s="21">
        <v>9</v>
      </c>
      <c r="B10" s="22">
        <v>0.5</v>
      </c>
      <c r="C10" s="22">
        <v>12</v>
      </c>
      <c r="D10" s="21">
        <v>145</v>
      </c>
      <c r="E10" s="21">
        <v>435</v>
      </c>
      <c r="F10" s="23">
        <f t="shared" si="0"/>
        <v>435</v>
      </c>
      <c r="G10" s="23">
        <f t="shared" si="1"/>
        <v>3542.0847977932999</v>
      </c>
      <c r="H10" s="21">
        <v>9</v>
      </c>
      <c r="I10" s="25">
        <v>0.5</v>
      </c>
      <c r="J10" s="22">
        <v>12</v>
      </c>
    </row>
    <row r="11" spans="1:10" x14ac:dyDescent="0.25">
      <c r="A11" s="21">
        <v>10</v>
      </c>
      <c r="B11" s="22">
        <v>0.5</v>
      </c>
      <c r="C11" s="22">
        <v>11</v>
      </c>
      <c r="D11" s="21">
        <v>135</v>
      </c>
      <c r="E11" s="21">
        <v>371</v>
      </c>
      <c r="F11" s="23">
        <f t="shared" si="0"/>
        <v>371.25</v>
      </c>
      <c r="G11" s="23">
        <f t="shared" si="1"/>
        <v>3022.9861636339369</v>
      </c>
      <c r="H11" s="21">
        <v>10</v>
      </c>
      <c r="I11" s="25">
        <v>0.5</v>
      </c>
      <c r="J11" s="22">
        <v>11</v>
      </c>
    </row>
    <row r="12" spans="1:10" x14ac:dyDescent="0.25">
      <c r="A12" s="21">
        <v>11</v>
      </c>
      <c r="B12" s="22">
        <v>0.5</v>
      </c>
      <c r="C12" s="22">
        <v>11</v>
      </c>
      <c r="D12" s="21">
        <v>100</v>
      </c>
      <c r="E12" s="21">
        <v>275</v>
      </c>
      <c r="F12" s="23">
        <f t="shared" si="0"/>
        <v>275</v>
      </c>
      <c r="G12" s="23">
        <f t="shared" si="1"/>
        <v>2239.2490100992127</v>
      </c>
      <c r="H12" s="21">
        <v>11</v>
      </c>
      <c r="I12" s="25">
        <v>0.5</v>
      </c>
      <c r="J12" s="22">
        <v>11</v>
      </c>
    </row>
    <row r="13" spans="1:10" x14ac:dyDescent="0.25">
      <c r="A13" s="21">
        <v>12</v>
      </c>
      <c r="B13" s="22">
        <v>0.5</v>
      </c>
      <c r="C13" s="22">
        <v>2.5</v>
      </c>
      <c r="D13" s="21">
        <v>85</v>
      </c>
      <c r="E13" s="21">
        <v>53</v>
      </c>
      <c r="F13" s="23">
        <f t="shared" si="0"/>
        <v>53.125</v>
      </c>
      <c r="G13" s="23">
        <f t="shared" si="1"/>
        <v>432.58219513280244</v>
      </c>
      <c r="H13" s="21">
        <v>12</v>
      </c>
      <c r="I13" s="25">
        <v>0.5</v>
      </c>
      <c r="J13" s="22">
        <v>2.5</v>
      </c>
    </row>
    <row r="14" spans="1:10" x14ac:dyDescent="0.25">
      <c r="A14" s="21">
        <v>13</v>
      </c>
      <c r="B14" s="22">
        <v>0.5</v>
      </c>
      <c r="C14" s="22">
        <v>3</v>
      </c>
      <c r="D14" s="21">
        <v>60</v>
      </c>
      <c r="E14" s="21">
        <v>45</v>
      </c>
      <c r="F14" s="23">
        <f t="shared" si="0"/>
        <v>45</v>
      </c>
      <c r="G14" s="23">
        <f t="shared" si="1"/>
        <v>366.42256528896206</v>
      </c>
      <c r="H14" s="21">
        <v>13</v>
      </c>
      <c r="I14" s="25">
        <v>0.5</v>
      </c>
      <c r="J14" s="22">
        <v>3</v>
      </c>
    </row>
    <row r="15" spans="1:10" x14ac:dyDescent="0.25">
      <c r="A15" s="21">
        <v>14</v>
      </c>
      <c r="B15" s="22">
        <v>0.5</v>
      </c>
      <c r="C15" s="22">
        <v>3</v>
      </c>
      <c r="D15" s="21">
        <v>60</v>
      </c>
      <c r="E15" s="21">
        <v>45</v>
      </c>
      <c r="F15" s="23">
        <f t="shared" si="0"/>
        <v>45</v>
      </c>
      <c r="G15" s="23">
        <f t="shared" si="1"/>
        <v>366.42256528896206</v>
      </c>
      <c r="H15" s="21">
        <v>14</v>
      </c>
      <c r="I15" s="25">
        <v>0.5</v>
      </c>
      <c r="J15" s="22">
        <v>3</v>
      </c>
    </row>
    <row r="16" spans="1:10" x14ac:dyDescent="0.25">
      <c r="A16" s="21">
        <v>15</v>
      </c>
      <c r="B16" s="22">
        <v>0.5</v>
      </c>
      <c r="C16" s="22">
        <v>3.5</v>
      </c>
      <c r="D16" s="21">
        <v>35</v>
      </c>
      <c r="E16" s="21">
        <v>31</v>
      </c>
      <c r="F16" s="23">
        <f t="shared" si="0"/>
        <v>30.625</v>
      </c>
      <c r="G16" s="23">
        <f t="shared" si="1"/>
        <v>249.37091248832141</v>
      </c>
      <c r="H16" s="21">
        <v>15</v>
      </c>
      <c r="I16" s="25">
        <v>0.5</v>
      </c>
      <c r="J16" s="22">
        <v>3.5</v>
      </c>
    </row>
    <row r="17" spans="1:10" x14ac:dyDescent="0.25">
      <c r="A17" s="21">
        <v>16</v>
      </c>
      <c r="B17" s="22">
        <v>0.5</v>
      </c>
      <c r="C17" s="22">
        <v>2.5</v>
      </c>
      <c r="D17" s="21">
        <v>45</v>
      </c>
      <c r="E17" s="21">
        <v>28</v>
      </c>
      <c r="F17" s="23">
        <f t="shared" si="0"/>
        <v>28.125</v>
      </c>
      <c r="G17" s="23">
        <f t="shared" si="1"/>
        <v>229.01410330560128</v>
      </c>
      <c r="H17" s="21">
        <v>16</v>
      </c>
      <c r="I17" s="25">
        <v>0.5</v>
      </c>
      <c r="J17" s="22">
        <v>2.5</v>
      </c>
    </row>
    <row r="18" spans="1:10" x14ac:dyDescent="0.25">
      <c r="A18" s="21">
        <v>17</v>
      </c>
      <c r="B18" s="22">
        <v>0.9</v>
      </c>
      <c r="C18" s="22">
        <v>8</v>
      </c>
      <c r="D18" s="21">
        <v>25</v>
      </c>
      <c r="E18" s="21">
        <v>90</v>
      </c>
      <c r="F18" s="23">
        <f t="shared" si="0"/>
        <v>90</v>
      </c>
      <c r="G18" s="23">
        <f t="shared" si="1"/>
        <v>732.84513057792412</v>
      </c>
      <c r="H18" s="21">
        <v>17</v>
      </c>
      <c r="I18" s="25">
        <v>0.9</v>
      </c>
      <c r="J18" s="22">
        <v>8</v>
      </c>
    </row>
    <row r="19" spans="1:10" x14ac:dyDescent="0.25">
      <c r="A19" s="21">
        <v>18</v>
      </c>
      <c r="B19" s="22">
        <v>0.9</v>
      </c>
      <c r="C19" s="22">
        <v>8.5</v>
      </c>
      <c r="D19" s="21">
        <v>45</v>
      </c>
      <c r="E19" s="21">
        <v>172</v>
      </c>
      <c r="F19" s="23">
        <f t="shared" si="0"/>
        <v>172.125</v>
      </c>
      <c r="G19" s="23">
        <f t="shared" si="1"/>
        <v>1401.5663122302799</v>
      </c>
      <c r="H19" s="21">
        <v>18</v>
      </c>
      <c r="I19" s="25">
        <v>0.9</v>
      </c>
      <c r="J19" s="22">
        <v>8.5</v>
      </c>
    </row>
    <row r="20" spans="1:10" x14ac:dyDescent="0.25">
      <c r="A20" s="21">
        <v>19</v>
      </c>
      <c r="B20" s="22">
        <v>0.5</v>
      </c>
      <c r="C20" s="22">
        <v>4</v>
      </c>
      <c r="D20" s="21">
        <v>45</v>
      </c>
      <c r="E20" s="21">
        <v>45</v>
      </c>
      <c r="F20" s="23">
        <f t="shared" si="0"/>
        <v>45</v>
      </c>
      <c r="G20" s="23">
        <f t="shared" si="1"/>
        <v>366.42256528896206</v>
      </c>
      <c r="H20" s="21">
        <v>19</v>
      </c>
      <c r="I20" s="25">
        <v>0.5</v>
      </c>
      <c r="J20" s="22">
        <v>4</v>
      </c>
    </row>
    <row r="21" spans="1:10" x14ac:dyDescent="0.25">
      <c r="A21" s="21">
        <v>20</v>
      </c>
      <c r="B21" s="22">
        <v>0.5</v>
      </c>
      <c r="C21" s="22">
        <v>4</v>
      </c>
      <c r="D21" s="21">
        <v>35</v>
      </c>
      <c r="E21" s="21">
        <v>35</v>
      </c>
      <c r="F21" s="23">
        <f t="shared" si="0"/>
        <v>35</v>
      </c>
      <c r="G21" s="23">
        <f t="shared" si="1"/>
        <v>284.99532855808161</v>
      </c>
      <c r="H21" s="21">
        <v>20</v>
      </c>
      <c r="I21" s="25">
        <v>0.5</v>
      </c>
      <c r="J21" s="22">
        <v>4</v>
      </c>
    </row>
    <row r="22" spans="1:10" x14ac:dyDescent="0.25">
      <c r="A22" s="21">
        <v>21</v>
      </c>
      <c r="B22" s="22">
        <v>0.5</v>
      </c>
      <c r="C22" s="22">
        <v>4.5</v>
      </c>
      <c r="D22" s="21">
        <v>30</v>
      </c>
      <c r="E22" s="21">
        <v>34</v>
      </c>
      <c r="F22" s="23">
        <f t="shared" si="0"/>
        <v>33.75</v>
      </c>
      <c r="G22" s="23">
        <f t="shared" si="1"/>
        <v>274.81692396672156</v>
      </c>
      <c r="H22" s="21">
        <v>21</v>
      </c>
      <c r="I22" s="25">
        <v>0.5</v>
      </c>
      <c r="J22" s="22">
        <v>4.5</v>
      </c>
    </row>
    <row r="23" spans="1:10" x14ac:dyDescent="0.25">
      <c r="A23" s="21">
        <v>22</v>
      </c>
      <c r="B23" s="22">
        <v>0.5</v>
      </c>
      <c r="C23" s="22">
        <v>5</v>
      </c>
      <c r="D23" s="21">
        <v>25</v>
      </c>
      <c r="E23" s="21">
        <v>31</v>
      </c>
      <c r="F23" s="23">
        <f t="shared" si="0"/>
        <v>31.25</v>
      </c>
      <c r="G23" s="23">
        <f t="shared" si="1"/>
        <v>254.46011478400143</v>
      </c>
      <c r="H23" s="21">
        <v>22</v>
      </c>
      <c r="I23" s="25">
        <v>0.5</v>
      </c>
      <c r="J23" s="22">
        <v>5</v>
      </c>
    </row>
    <row r="24" spans="1:10" x14ac:dyDescent="0.25">
      <c r="A24" s="21">
        <v>23</v>
      </c>
      <c r="B24" s="22">
        <v>0.5</v>
      </c>
      <c r="C24" s="22">
        <v>5.5</v>
      </c>
      <c r="D24" s="21">
        <v>40</v>
      </c>
      <c r="E24" s="21">
        <v>55</v>
      </c>
      <c r="F24" s="23">
        <f t="shared" si="0"/>
        <v>55</v>
      </c>
      <c r="G24" s="23">
        <f t="shared" si="1"/>
        <v>447.84980201984251</v>
      </c>
      <c r="H24" s="21">
        <v>23</v>
      </c>
      <c r="I24" s="25">
        <v>0.5</v>
      </c>
      <c r="J24" s="22">
        <v>5.5</v>
      </c>
    </row>
    <row r="25" spans="1:10" x14ac:dyDescent="0.25">
      <c r="A25" s="21">
        <v>24</v>
      </c>
      <c r="B25" s="22">
        <v>0.5</v>
      </c>
      <c r="C25" s="22">
        <v>4.5</v>
      </c>
      <c r="D25" s="21">
        <v>35</v>
      </c>
      <c r="E25" s="21">
        <v>39</v>
      </c>
      <c r="F25" s="23">
        <f t="shared" si="0"/>
        <v>39.375</v>
      </c>
      <c r="G25" s="23">
        <f t="shared" si="1"/>
        <v>320.61974462784178</v>
      </c>
      <c r="H25" s="21">
        <v>24</v>
      </c>
      <c r="I25" s="25">
        <v>0.5</v>
      </c>
      <c r="J25" s="22">
        <v>4.5</v>
      </c>
    </row>
    <row r="26" spans="1:10" x14ac:dyDescent="0.25">
      <c r="A26" s="21">
        <v>25</v>
      </c>
      <c r="B26" s="22">
        <v>0.5</v>
      </c>
      <c r="C26" s="22">
        <v>3</v>
      </c>
      <c r="D26" s="21">
        <v>40</v>
      </c>
      <c r="E26" s="21">
        <v>30</v>
      </c>
      <c r="F26" s="23">
        <f t="shared" si="0"/>
        <v>30</v>
      </c>
      <c r="G26" s="23">
        <f t="shared" si="1"/>
        <v>244.28171019264136</v>
      </c>
      <c r="H26" s="21">
        <v>25</v>
      </c>
      <c r="I26" s="25">
        <v>0.5</v>
      </c>
      <c r="J26" s="22">
        <v>3</v>
      </c>
    </row>
    <row r="27" spans="1:10" x14ac:dyDescent="0.25">
      <c r="A27" s="24"/>
      <c r="B27" s="24"/>
      <c r="C27" s="24"/>
      <c r="D27" s="24"/>
      <c r="E27" s="24"/>
      <c r="F27" s="23">
        <f>SUM(F2:F26)</f>
        <v>2809.625</v>
      </c>
      <c r="G27" s="24">
        <v>22878</v>
      </c>
      <c r="I27" s="24"/>
    </row>
    <row r="28" spans="1:10" x14ac:dyDescent="0.25">
      <c r="A28" s="24"/>
      <c r="B28" s="24"/>
      <c r="C28" s="24"/>
      <c r="D28" s="24"/>
      <c r="E28" s="24"/>
      <c r="F28" s="24"/>
      <c r="G28" s="24"/>
      <c r="H28" s="24">
        <f>G27/F27</f>
        <v>8.1427236730880459</v>
      </c>
      <c r="I28" s="24"/>
    </row>
    <row r="29" spans="1:10" x14ac:dyDescent="0.25">
      <c r="G29" s="24"/>
    </row>
    <row r="32" spans="1:10" x14ac:dyDescent="0.25">
      <c r="A32" t="s">
        <v>26</v>
      </c>
      <c r="B32" t="s">
        <v>25</v>
      </c>
      <c r="G32" t="s">
        <v>30</v>
      </c>
      <c r="H32" t="s">
        <v>0</v>
      </c>
    </row>
    <row r="33" spans="1:9" x14ac:dyDescent="0.25">
      <c r="A33" t="s">
        <v>27</v>
      </c>
      <c r="B33">
        <v>9</v>
      </c>
      <c r="C33">
        <f>PI()*B33^2</f>
        <v>254.46900494077323</v>
      </c>
      <c r="G33">
        <f>C33</f>
        <v>254.46900494077323</v>
      </c>
      <c r="H33" t="s">
        <v>31</v>
      </c>
    </row>
    <row r="34" spans="1:9" x14ac:dyDescent="0.25">
      <c r="A34" t="s">
        <v>28</v>
      </c>
      <c r="B34">
        <v>24</v>
      </c>
      <c r="C34">
        <f t="shared" ref="C34:C35" si="2">PI()*B34^2</f>
        <v>1809.5573684677208</v>
      </c>
      <c r="D34">
        <f>C34-C33</f>
        <v>1555.0883635269477</v>
      </c>
      <c r="G34">
        <f>D34</f>
        <v>1555.0883635269477</v>
      </c>
      <c r="H34">
        <v>0.5</v>
      </c>
      <c r="I34">
        <f>G34*H34</f>
        <v>777.54418176347383</v>
      </c>
    </row>
    <row r="35" spans="1:9" x14ac:dyDescent="0.25">
      <c r="A35" t="s">
        <v>29</v>
      </c>
      <c r="B35">
        <v>38</v>
      </c>
      <c r="C35">
        <f t="shared" si="2"/>
        <v>4536.4597917836609</v>
      </c>
      <c r="F35">
        <f>C35-C34</f>
        <v>2726.9024233159398</v>
      </c>
      <c r="G35">
        <f>F35</f>
        <v>2726.9024233159398</v>
      </c>
      <c r="H35">
        <v>1</v>
      </c>
      <c r="I35">
        <f>G35*H35</f>
        <v>2726.9024233159398</v>
      </c>
    </row>
    <row r="36" spans="1:9" x14ac:dyDescent="0.25">
      <c r="I36">
        <f>SUM(I34:I35)</f>
        <v>3504.4466050794135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Remco van Ek</dc:creator>
  <cp:lastModifiedBy>Remco van Ek</cp:lastModifiedBy>
  <dcterms:created xsi:type="dcterms:W3CDTF">2015-11-05T10:21:10Z</dcterms:created>
  <dcterms:modified xsi:type="dcterms:W3CDTF">2015-11-05T20:04:42Z</dcterms:modified>
</cp:coreProperties>
</file>